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315" yWindow="-30" windowWidth="20730" windowHeight="8235" tabRatio="886"/>
  </bookViews>
  <sheets>
    <sheet name="АНАЛИТИКА" sheetId="20" r:id="rId1"/>
    <sheet name="ДИАГНОСТИКА  " sheetId="21" r:id="rId2"/>
    <sheet name="РАСЧЕТ ИФО" sheetId="22" r:id="rId3"/>
  </sheets>
  <definedNames>
    <definedName name="_xlnm._FilterDatabase" localSheetId="1" hidden="1">'ДИАГНОСТИКА  '!$A$7:$H$65</definedName>
    <definedName name="_xlnm.Print_Area" localSheetId="0">АНАЛИТИКА!$A$1:$F$166</definedName>
    <definedName name="_xlnm.Print_Area" localSheetId="1">'ДИАГНОСТИКА  '!$A$1:$I$58</definedName>
    <definedName name="_xlnm.Print_Area" localSheetId="2">'РАСЧЕТ ИФО'!$A$1:$J$106</definedName>
  </definedNames>
  <calcPr calcId="124519"/>
</workbook>
</file>

<file path=xl/calcChain.xml><?xml version="1.0" encoding="utf-8"?>
<calcChain xmlns="http://schemas.openxmlformats.org/spreadsheetml/2006/main">
  <c r="C59" i="20"/>
  <c r="D28" i="22"/>
  <c r="D29"/>
  <c r="D93"/>
  <c r="D92"/>
  <c r="D22"/>
  <c r="D21"/>
  <c r="D15"/>
  <c r="D88"/>
  <c r="F179" i="20" l="1"/>
  <c r="D168"/>
  <c r="D180"/>
  <c r="D179"/>
  <c r="D174"/>
  <c r="D86" i="22" l="1"/>
  <c r="D85"/>
  <c r="D87"/>
  <c r="D172" i="20" l="1"/>
  <c r="E168"/>
  <c r="F168" s="1"/>
  <c r="E181"/>
  <c r="E174"/>
  <c r="E172"/>
  <c r="H22" i="22" l="1"/>
  <c r="H93" l="1"/>
  <c r="F12" l="1"/>
  <c r="G13"/>
  <c r="H13"/>
  <c r="I13"/>
  <c r="D14"/>
  <c r="D12" s="1"/>
  <c r="E14"/>
  <c r="G14"/>
  <c r="G15"/>
  <c r="G12" s="1"/>
  <c r="H15"/>
  <c r="H12" s="1"/>
  <c r="I15"/>
  <c r="G16"/>
  <c r="H16"/>
  <c r="I16"/>
  <c r="G19"/>
  <c r="H19"/>
  <c r="I19"/>
  <c r="G20"/>
  <c r="H20"/>
  <c r="I20"/>
  <c r="G21"/>
  <c r="H21"/>
  <c r="I21"/>
  <c r="G22"/>
  <c r="I22"/>
  <c r="G23"/>
  <c r="H23"/>
  <c r="H18" s="1"/>
  <c r="I23"/>
  <c r="G25"/>
  <c r="H25"/>
  <c r="I25"/>
  <c r="G26"/>
  <c r="H26"/>
  <c r="I26"/>
  <c r="G28"/>
  <c r="H28"/>
  <c r="I28"/>
  <c r="G29"/>
  <c r="H29"/>
  <c r="I29"/>
  <c r="G30"/>
  <c r="G27"/>
  <c r="H30"/>
  <c r="H27"/>
  <c r="I30"/>
  <c r="G32"/>
  <c r="H32"/>
  <c r="I32"/>
  <c r="G33"/>
  <c r="H33"/>
  <c r="I33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G52"/>
  <c r="H52"/>
  <c r="I52"/>
  <c r="G53"/>
  <c r="H53"/>
  <c r="I53"/>
  <c r="G54"/>
  <c r="H54"/>
  <c r="I54"/>
  <c r="G55"/>
  <c r="H55"/>
  <c r="I55"/>
  <c r="G56"/>
  <c r="H56"/>
  <c r="I56"/>
  <c r="G57"/>
  <c r="H57"/>
  <c r="I57"/>
  <c r="G58"/>
  <c r="H58"/>
  <c r="I58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G75"/>
  <c r="H75"/>
  <c r="I75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5"/>
  <c r="H85"/>
  <c r="I85"/>
  <c r="G86"/>
  <c r="H86"/>
  <c r="I86"/>
  <c r="G87"/>
  <c r="H87"/>
  <c r="I87"/>
  <c r="G88"/>
  <c r="H88"/>
  <c r="I88"/>
  <c r="G89"/>
  <c r="H89"/>
  <c r="I89"/>
  <c r="G92"/>
  <c r="H92"/>
  <c r="I92"/>
  <c r="G93"/>
  <c r="I93"/>
  <c r="G94"/>
  <c r="H94"/>
  <c r="I94"/>
  <c r="E12" i="20"/>
  <c r="E23"/>
  <c r="E24"/>
  <c r="E27"/>
  <c r="E28"/>
  <c r="E29"/>
  <c r="E50"/>
  <c r="E51"/>
  <c r="E59"/>
  <c r="E62"/>
  <c r="E66"/>
  <c r="C67"/>
  <c r="D67"/>
  <c r="E68"/>
  <c r="C69"/>
  <c r="D69"/>
  <c r="E71"/>
  <c r="C72"/>
  <c r="D72"/>
  <c r="E73"/>
  <c r="C74"/>
  <c r="D74"/>
  <c r="E75"/>
  <c r="C76"/>
  <c r="D76"/>
  <c r="E77"/>
  <c r="C78"/>
  <c r="D78"/>
  <c r="C79"/>
  <c r="D79"/>
  <c r="E81"/>
  <c r="E83"/>
  <c r="E84"/>
  <c r="E87"/>
  <c r="E156"/>
  <c r="E158"/>
  <c r="F169"/>
  <c r="F180"/>
  <c r="D181"/>
  <c r="G34" i="22"/>
  <c r="G31"/>
  <c r="G24"/>
  <c r="G18"/>
  <c r="G83"/>
  <c r="G90"/>
  <c r="I27"/>
  <c r="E49" i="20"/>
  <c r="E120" l="1"/>
  <c r="E119"/>
  <c r="E12" i="22"/>
  <c r="H14"/>
  <c r="I14" s="1"/>
  <c r="E142" i="20"/>
  <c r="E139"/>
  <c r="E35"/>
  <c r="E61"/>
  <c r="E20"/>
  <c r="E19"/>
  <c r="E18"/>
  <c r="E17"/>
  <c r="E15"/>
  <c r="E14"/>
  <c r="E11"/>
  <c r="E10"/>
  <c r="I12" i="22"/>
  <c r="H34"/>
  <c r="I34" s="1"/>
  <c r="H31"/>
  <c r="I31" s="1"/>
  <c r="H24"/>
  <c r="I24" s="1"/>
  <c r="I18"/>
  <c r="H83"/>
  <c r="E114" i="20"/>
  <c r="E151"/>
  <c r="E146"/>
  <c r="E145"/>
  <c r="E148"/>
  <c r="E144"/>
  <c r="E143"/>
  <c r="E140"/>
  <c r="E138"/>
  <c r="E134"/>
  <c r="E44"/>
  <c r="E41"/>
  <c r="E124"/>
  <c r="E127"/>
  <c r="E38"/>
  <c r="E32"/>
  <c r="E107"/>
  <c r="E46"/>
  <c r="E118" l="1"/>
  <c r="E108"/>
  <c r="E112"/>
  <c r="E117"/>
  <c r="E153"/>
  <c r="E150"/>
  <c r="E141"/>
  <c r="E115"/>
  <c r="E113"/>
  <c r="E116"/>
  <c r="E121"/>
  <c r="E16"/>
  <c r="E9"/>
  <c r="E13"/>
  <c r="E133"/>
  <c r="H90" i="22"/>
  <c r="I90" s="1"/>
  <c r="I83"/>
  <c r="E125" i="20"/>
  <c r="E122"/>
  <c r="E21"/>
  <c r="E111"/>
  <c r="E137"/>
  <c r="E106"/>
  <c r="E132"/>
  <c r="E147" l="1"/>
  <c r="E136"/>
  <c r="E110"/>
  <c r="E130"/>
  <c r="E104"/>
  <c r="E22" l="1"/>
  <c r="E7"/>
  <c r="E155"/>
  <c r="E154" l="1"/>
  <c r="E129" l="1"/>
  <c r="E157"/>
</calcChain>
</file>

<file path=xl/comments1.xml><?xml version="1.0" encoding="utf-8"?>
<comments xmlns="http://schemas.openxmlformats.org/spreadsheetml/2006/main">
  <authors>
    <author>Татьяна Щедрина</author>
  </authors>
  <commentList>
    <comment ref="C50" authorId="0">
      <text>
        <r>
          <rPr>
            <sz val="9"/>
            <color indexed="81"/>
            <rFont val="Tahoma"/>
            <family val="2"/>
            <charset val="204"/>
          </rPr>
          <t>ПО ДАННЫМ ИРКУТСКСТАТ данных на сайте нет</t>
        </r>
      </text>
    </comment>
    <comment ref="C156" authorId="0">
      <text>
        <r>
          <rPr>
            <sz val="9"/>
            <color indexed="81"/>
            <rFont val="Tahoma"/>
            <family val="2"/>
            <charset val="204"/>
          </rPr>
          <t>4 кв 2019 по данным сайта Мин эк разв Ирк обл</t>
        </r>
      </text>
    </comment>
  </commentList>
</comments>
</file>

<file path=xl/comments2.xml><?xml version="1.0" encoding="utf-8"?>
<comments xmlns="http://schemas.openxmlformats.org/spreadsheetml/2006/main">
  <authors>
    <author>Татьяна Щедрина</author>
  </authors>
  <commentList>
    <comment ref="A85" authorId="0">
      <text>
        <r>
          <rPr>
            <b/>
            <sz val="9"/>
            <color indexed="81"/>
            <rFont val="Tahoma"/>
            <family val="2"/>
            <charset val="204"/>
          </rPr>
          <t>Татьяна Щедрина:</t>
        </r>
        <r>
          <rPr>
            <sz val="9"/>
            <color indexed="81"/>
            <rFont val="Tahoma"/>
            <family val="2"/>
            <charset val="204"/>
          </rPr>
          <t xml:space="preserve">
МБУ обслуж соц сферы</t>
        </r>
      </text>
    </comment>
    <comment ref="A86" authorId="0">
      <text>
        <r>
          <rPr>
            <b/>
            <sz val="9"/>
            <color indexed="81"/>
            <rFont val="Tahoma"/>
            <family val="2"/>
            <charset val="204"/>
          </rPr>
          <t>Татьяна Щедрина:</t>
        </r>
        <r>
          <rPr>
            <sz val="9"/>
            <color indexed="81"/>
            <rFont val="Tahoma"/>
            <family val="2"/>
            <charset val="204"/>
          </rPr>
          <t xml:space="preserve">
МБУ обслуж соц сферы</t>
        </r>
      </text>
    </comment>
    <comment ref="A87" authorId="0">
      <text>
        <r>
          <rPr>
            <b/>
            <sz val="9"/>
            <color indexed="81"/>
            <rFont val="Tahoma"/>
            <family val="2"/>
            <charset val="204"/>
          </rPr>
          <t>Татьяна Щедрина:</t>
        </r>
        <r>
          <rPr>
            <sz val="9"/>
            <color indexed="81"/>
            <rFont val="Tahoma"/>
            <family val="2"/>
            <charset val="204"/>
          </rPr>
          <t xml:space="preserve">
облкоммунэнерго</t>
        </r>
      </text>
    </comment>
    <comment ref="A88" authorId="0">
      <text>
        <r>
          <rPr>
            <b/>
            <sz val="14"/>
            <color indexed="81"/>
            <rFont val="Tahoma"/>
            <family val="2"/>
            <charset val="204"/>
          </rPr>
          <t>Татьяна Щедрина:</t>
        </r>
        <r>
          <rPr>
            <sz val="14"/>
            <color indexed="81"/>
            <rFont val="Tahoma"/>
            <family val="2"/>
            <charset val="204"/>
          </rPr>
          <t xml:space="preserve">
1537 РЭУ в месяц</t>
        </r>
      </text>
    </comment>
  </commentList>
</comments>
</file>

<file path=xl/sharedStrings.xml><?xml version="1.0" encoding="utf-8"?>
<sst xmlns="http://schemas.openxmlformats.org/spreadsheetml/2006/main" count="693" uniqueCount="407">
  <si>
    <t>зерно</t>
  </si>
  <si>
    <t>овощи</t>
  </si>
  <si>
    <t>яйца</t>
  </si>
  <si>
    <t>*</t>
  </si>
  <si>
    <t>Добыча полезных ископаемых</t>
  </si>
  <si>
    <t>Обрабатывающие производства</t>
  </si>
  <si>
    <t>Строительство</t>
  </si>
  <si>
    <t>по старости</t>
  </si>
  <si>
    <t>Всего, тыс.рублей</t>
  </si>
  <si>
    <t>бюджетные средства</t>
  </si>
  <si>
    <t>кг</t>
  </si>
  <si>
    <t>х</t>
  </si>
  <si>
    <t>Средняя цена за единицу продукции, тыс. рублей</t>
  </si>
  <si>
    <t>%</t>
  </si>
  <si>
    <t>медучилище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</si>
  <si>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</si>
  <si>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</si>
  <si>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</si>
  <si>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</si>
  <si>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 руб.</t>
  </si>
  <si>
    <t>Индекс промышленного производства</t>
  </si>
  <si>
    <t>Состояние основных видов экономической деятельности хозяйствующих субъектов МО</t>
  </si>
  <si>
    <t>в том числе по старости</t>
  </si>
  <si>
    <t>тыс. чел.</t>
  </si>
  <si>
    <t>Уд. вес численности городского населения в общей численности населения</t>
  </si>
  <si>
    <t xml:space="preserve">Объем отгруженных товаров, выполненных работ и услуг </t>
  </si>
  <si>
    <t>тыс. м3</t>
  </si>
  <si>
    <t>тыс.шт</t>
  </si>
  <si>
    <t>ИТОГО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</si>
  <si>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</si>
  <si>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</si>
  <si>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в том числе:</t>
  </si>
  <si>
    <t>в т.ч. по видам экономической деятельности:</t>
  </si>
  <si>
    <t>Фонд оплаты труда</t>
  </si>
  <si>
    <t>Выплаты социального характера</t>
  </si>
  <si>
    <t>тыс.т</t>
  </si>
  <si>
    <t>Образование</t>
  </si>
  <si>
    <t>тыс.чел.</t>
  </si>
  <si>
    <t>Значение показателя за отчетный период</t>
  </si>
  <si>
    <t>Значение показателя за соответствующий период прошлого года</t>
  </si>
  <si>
    <t>Управление</t>
  </si>
  <si>
    <t>Убыток</t>
  </si>
  <si>
    <t>из них по отраслям социальной сферы:</t>
  </si>
  <si>
    <t>Задолженность по заработной плате в целом по МО</t>
  </si>
  <si>
    <t>Учащиеся  16 лет и старше</t>
  </si>
  <si>
    <t>т</t>
  </si>
  <si>
    <t>Здравоохранение и предоставление социальных услуг</t>
  </si>
  <si>
    <t>ЦЗН г.Нижнеудинск пособие по безработице, стипендии, общественные работы и прочее по Нижнеудинску и Алзамаю</t>
  </si>
  <si>
    <t>картофель</t>
  </si>
  <si>
    <t>мясо</t>
  </si>
  <si>
    <t>молоко</t>
  </si>
  <si>
    <t>студенты ПУ 48</t>
  </si>
  <si>
    <t>Валовый выпуск продукции  в сельхозорганизациях</t>
  </si>
  <si>
    <t>Ввод в действие жилых домов</t>
  </si>
  <si>
    <t>кв. м</t>
  </si>
  <si>
    <t>Грузооборот</t>
  </si>
  <si>
    <t>тыс.т/км</t>
  </si>
  <si>
    <t>Государственное управление и обеспечение военной безопасности; обязательное социальное обеспечение</t>
  </si>
  <si>
    <t>УСЗН-пособия собес</t>
  </si>
  <si>
    <t xml:space="preserve">Численность пенсионеров </t>
  </si>
  <si>
    <t>пенсионеров г.Нижнеудинск/Алзамай</t>
  </si>
  <si>
    <t xml:space="preserve">пенсионеров в районе </t>
  </si>
  <si>
    <t>Средний размер пенсии</t>
  </si>
  <si>
    <t>Техникум ж/д транспорта  ПЛ7</t>
  </si>
  <si>
    <t>Всего студентов</t>
  </si>
  <si>
    <t>УПФР-выплачено пенсий,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</si>
  <si>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</si>
  <si>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</si>
  <si>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</si>
  <si>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ПРОМЫШЛЕННОЕ ПРОИЗВОДСТВО:</t>
  </si>
  <si>
    <t>Возрастная структура населения</t>
  </si>
  <si>
    <t>отчетный период</t>
  </si>
  <si>
    <t>соответст. период прошлого года</t>
  </si>
  <si>
    <t>за соответствую-щий период прошлого года</t>
  </si>
  <si>
    <t>А</t>
  </si>
  <si>
    <t>Б</t>
  </si>
  <si>
    <t>7=итог гр.5/
итог гр.6*100</t>
  </si>
  <si>
    <t>Пассажирооборот</t>
  </si>
  <si>
    <t>тыс. пас/км</t>
  </si>
  <si>
    <t>ГВт.ч
 (млн.  Квт.ч.)</t>
  </si>
  <si>
    <t>Наименование показателя</t>
  </si>
  <si>
    <t>Ед. изм.</t>
  </si>
  <si>
    <t>Итоги развития МО</t>
  </si>
  <si>
    <t>млн.руб.</t>
  </si>
  <si>
    <t xml:space="preserve"> </t>
  </si>
  <si>
    <t xml:space="preserve">Объем произведенной продукции в сопоставимых ценах </t>
  </si>
  <si>
    <t>Прочие</t>
  </si>
  <si>
    <t>ЕДВ</t>
  </si>
  <si>
    <t>чел.</t>
  </si>
  <si>
    <t>Половая структура населения</t>
  </si>
  <si>
    <t>Уровень регистрируемой безработицы(к трудоспособному населению)</t>
  </si>
  <si>
    <t>руб.</t>
  </si>
  <si>
    <t>7-18-71 Марина Викторовна</t>
  </si>
  <si>
    <r>
      <t xml:space="preserve">Стипендии медучилище, </t>
    </r>
    <r>
      <rPr>
        <sz val="12"/>
        <rFont val="Times New Roman"/>
        <family val="1"/>
        <charset val="204"/>
      </rPr>
      <t>ПУ 48</t>
    </r>
    <r>
      <rPr>
        <sz val="12"/>
        <rFont val="Times New Roman"/>
        <family val="1"/>
      </rPr>
      <t>, ПЛ-7</t>
    </r>
  </si>
  <si>
    <t>Квартальный отчет предоставляется на 25 день после отчетного периода, годовой отчет - до 15 февраля</t>
  </si>
  <si>
    <t>Динамика, %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</si>
  <si>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</si>
  <si>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</si>
  <si>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</si>
  <si>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</si>
  <si>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</si>
  <si>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</si>
  <si>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</si>
  <si>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</si>
  <si>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</si>
  <si>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Выручка от реализации продукции, работ, услуг на душу населения</t>
  </si>
  <si>
    <t xml:space="preserve">Прибыль, прибыльно работающих  предприятий </t>
  </si>
  <si>
    <t xml:space="preserve">Доля  прибыльных предприятий 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</si>
  <si>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</si>
  <si>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</si>
  <si>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</si>
  <si>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</si>
  <si>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</si>
  <si>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</si>
  <si>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</si>
  <si>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</si>
  <si>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</si>
  <si>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</si>
  <si>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</si>
  <si>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</si>
  <si>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Индекс производства продукции в сельхозорганизациях</t>
  </si>
  <si>
    <t>Строительство:</t>
  </si>
  <si>
    <t>Объем работ</t>
  </si>
  <si>
    <t>Введено жилья на душу населения</t>
  </si>
  <si>
    <t>Транспортировка и хранение: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</si>
  <si>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</si>
  <si>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</si>
  <si>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Уд. вес выручки предприятий малого бизнеса в выручке  в целом по МО</t>
  </si>
  <si>
    <t xml:space="preserve">Объем инвестиций  -  всего, в т.ч.: 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</si>
  <si>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</si>
  <si>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</si>
  <si>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 xml:space="preserve">                                  мужчины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</si>
  <si>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</si>
  <si>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</si>
  <si>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</si>
  <si>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</si>
  <si>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</si>
  <si>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</si>
  <si>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</si>
  <si>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</si>
  <si>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</si>
  <si>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</si>
  <si>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</si>
  <si>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</si>
  <si>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</si>
  <si>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 xml:space="preserve">Не занятые в экономике  </t>
  </si>
  <si>
    <t xml:space="preserve">                        в том числе безработные граждане</t>
  </si>
  <si>
    <t xml:space="preserve"> Строительство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</si>
  <si>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</si>
  <si>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</si>
  <si>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</si>
  <si>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Деятельность в области спорта, отдыха и развлечений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</si>
  <si>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</si>
  <si>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</si>
  <si>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</si>
  <si>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</si>
  <si>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</si>
  <si>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</si>
  <si>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тыс.руб.</t>
  </si>
  <si>
    <t xml:space="preserve">               в том числе по бюджетным учреждениям 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</si>
  <si>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</si>
  <si>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Приложение 1</t>
  </si>
  <si>
    <t>Диагностика состояния экономики и предприятий муниципального образования</t>
  </si>
  <si>
    <t>(млн. руб.)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</si>
  <si>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</si>
  <si>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</si>
  <si>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</si>
  <si>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</si>
  <si>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Растениеводство и животноводство, охота и предоставление соответствующих услуг в этих областях - всего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</si>
  <si>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</si>
  <si>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</si>
  <si>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</si>
  <si>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</si>
  <si>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</si>
  <si>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</si>
  <si>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</si>
  <si>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</si>
  <si>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</si>
  <si>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</si>
  <si>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</si>
  <si>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</si>
  <si>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</si>
  <si>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</si>
  <si>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</si>
  <si>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</si>
  <si>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кокса, нефтепродуктов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</si>
  <si>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</si>
  <si>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</si>
  <si>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резиновых и пластмассовых изделий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</si>
  <si>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</si>
  <si>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</si>
  <si>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</si>
  <si>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</si>
  <si>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</si>
  <si>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</si>
  <si>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</si>
  <si>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</si>
  <si>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</si>
  <si>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</si>
  <si>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</si>
  <si>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</si>
  <si>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</si>
  <si>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 xml:space="preserve">Прочие - всего </t>
  </si>
  <si>
    <t>ВСЕГО по муниципальному образованию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</si>
  <si>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</si>
  <si>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</si>
  <si>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>Индекс промышленного производства,  (%) **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</si>
  <si>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</si>
  <si>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</si>
  <si>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</si>
  <si>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</si>
  <si>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</si>
  <si>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Добыча металлических руд</t>
  </si>
  <si>
    <t>07</t>
  </si>
  <si>
    <t>Руды и концентраты золотосодержащие,кг</t>
  </si>
  <si>
    <t>07.29.14.120</t>
  </si>
  <si>
    <t xml:space="preserve"> Обрабатывающие производства (Раздел С )</t>
  </si>
  <si>
    <t>Производство пищевых продуктов</t>
  </si>
  <si>
    <t>10</t>
  </si>
  <si>
    <t>10.13.14.700</t>
  </si>
  <si>
    <t>Рыба и филе рыбное холодного копчения,т</t>
  </si>
  <si>
    <t>10.20.24.110</t>
  </si>
  <si>
    <t>Изделия хлебобулочные недлительного хранения,т</t>
  </si>
  <si>
    <t>10.71.11</t>
  </si>
  <si>
    <t>10.71.12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</si>
  <si>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</si>
  <si>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10.72.12</t>
  </si>
  <si>
    <t>тыс. шт</t>
  </si>
  <si>
    <t>Производство напитков</t>
  </si>
  <si>
    <t>11</t>
  </si>
  <si>
    <t>Тыс. декалитров</t>
  </si>
  <si>
    <t>Пиво, кроме отходов пивоварения,Тысяча декалитров</t>
  </si>
  <si>
    <t>11.05.10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</si>
  <si>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</si>
  <si>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11.07.19.130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</si>
  <si>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</si>
  <si>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</si>
  <si>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Пиломатериалы хвойных пород,Тыс. куб.м</t>
  </si>
  <si>
    <t>16.10.10.110</t>
  </si>
  <si>
    <t>Щепа технологическая,Тысяча плотных кубических метров</t>
  </si>
  <si>
    <t>16.10.23.111</t>
  </si>
  <si>
    <t>шт.</t>
  </si>
  <si>
    <t>Гранулы топливные (пеллеты) из отходов деревопереработки,т</t>
  </si>
  <si>
    <t>16.29.14.192</t>
  </si>
  <si>
    <t>т.</t>
  </si>
  <si>
    <t>Производство бумаги и бумажных изделий</t>
  </si>
  <si>
    <t>17</t>
  </si>
  <si>
    <t>Бланки из бумаги или картона,Миллион штук</t>
  </si>
  <si>
    <t>17.23.13.140</t>
  </si>
  <si>
    <t>млн. шт.</t>
  </si>
  <si>
    <t>Производство прочей неметаллической минеральной продукции</t>
  </si>
  <si>
    <t>23</t>
  </si>
  <si>
    <t>Тыс. куб.м</t>
  </si>
  <si>
    <t>Бетон, готовый для заливки (товарный бетон),Тыс. куб.м</t>
  </si>
  <si>
    <t>23.63.10</t>
  </si>
  <si>
    <t>Растворы строительные,Тыс. куб.м</t>
  </si>
  <si>
    <t>23.64.10.120</t>
  </si>
  <si>
    <t>Смеси асфальтобетонные дорожные, аэродромные и асфальтобетон горячие,т</t>
  </si>
  <si>
    <t>23.99.13.110</t>
  </si>
  <si>
    <t>Материалы и изделия минеральные теплоизоляционные,Тыс. куб.м</t>
  </si>
  <si>
    <t>23.99.19.111</t>
  </si>
  <si>
    <t>Материалы и изделия минеральные звукоизоляционные,Тыс. куб.м</t>
  </si>
  <si>
    <t>23.99.19.112</t>
  </si>
  <si>
    <t>Производство металлургическое</t>
  </si>
  <si>
    <t>24</t>
  </si>
  <si>
    <t>Чугун зеркальный и передельный в чушках, болванках или в прочих первичных формах,тыс.т</t>
  </si>
  <si>
    <t>24.10.11</t>
  </si>
  <si>
    <t>Ферросилиций,т</t>
  </si>
  <si>
    <t>24.10.12.110</t>
  </si>
  <si>
    <t>Сталь нелегированная в слитках или в прочих первичных формах и полуфабрикаты из нелегированной стали,т</t>
  </si>
  <si>
    <t>24.10.21</t>
  </si>
  <si>
    <t>Сталь легированная прочая в слитках или в прочих первичных формах и полуфабрикаты из прочей легированной стали,т</t>
  </si>
  <si>
    <t>24.10.23</t>
  </si>
  <si>
    <t>Прокат листовой из нелегированных сталей, шириной не менее 600 мм, плакированный, с гальваническим или иным покрытием,т</t>
  </si>
  <si>
    <t>24.10.51</t>
  </si>
  <si>
    <t>Профили незамкнутые холодной штамповки или гибки из нелегированных сталей,т</t>
  </si>
  <si>
    <t>24.33.11</t>
  </si>
  <si>
    <t>Алюминий первичный,т</t>
  </si>
  <si>
    <t>24.42.11.110</t>
  </si>
  <si>
    <t>Сплавы на основе первичного алюминия,т</t>
  </si>
  <si>
    <t>24.42.11.120</t>
  </si>
  <si>
    <t>Алюминий вторичный и его сплавы,т</t>
  </si>
  <si>
    <t>24.42.11.130</t>
  </si>
  <si>
    <t>Порошки алюминиевые и чешуйки,т</t>
  </si>
  <si>
    <t>24.42.21</t>
  </si>
  <si>
    <t>Производство готовых металлических изделий, кроме машин и оборудования</t>
  </si>
  <si>
    <t>25</t>
  </si>
  <si>
    <t>Конструкции и детали конструкций из черных металлов,тыс.т</t>
  </si>
  <si>
    <t>25.11.23.110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</si>
  <si>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</si>
  <si>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25.21.12.000</t>
  </si>
  <si>
    <t>Мегаватт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</si>
  <si>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</si>
  <si>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25.29.11.000</t>
  </si>
  <si>
    <t>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</si>
  <si>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</si>
  <si>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25.91.11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</si>
  <si>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</si>
  <si>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25.93.11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</si>
  <si>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</si>
  <si>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25.93.12</t>
  </si>
  <si>
    <t>Изделия крепежные и винты крепежные,т</t>
  </si>
  <si>
    <t>25.94.1</t>
  </si>
  <si>
    <t>Производство компьютеров, электронных и оптических изделий</t>
  </si>
  <si>
    <t>26</t>
  </si>
  <si>
    <t>Аккумуляторы свинцовые для запуска поршневых двигателей,тыс.шт.</t>
  </si>
  <si>
    <t>27.20.21</t>
  </si>
  <si>
    <t>Проводники электрические прочие на напряжение не более 1 кВ,Километр;тысяча метров</t>
  </si>
  <si>
    <t>27.32.13</t>
  </si>
  <si>
    <t>км (тыс.м)</t>
  </si>
  <si>
    <t>Проводники электрические прочие на напряжение более 1 кВ,Километр;тысяча метров</t>
  </si>
  <si>
    <t>27.32.14</t>
  </si>
  <si>
    <t>Производство машин и оборудования, не включенных в другие группировки</t>
  </si>
  <si>
    <t>28</t>
  </si>
  <si>
    <t>Насосы центробежные подачи жидкостей прочие; насосы прочие,шт</t>
  </si>
  <si>
    <t>28.13.14</t>
  </si>
  <si>
    <t>Краны, вентили, клапаны и аналогичная арматура для трубопроводов, котлов, цистерн, баков и аналогичных емкостей,тыс.шт.</t>
  </si>
  <si>
    <t>28.14.1</t>
  </si>
  <si>
    <t>Машины литейные для металлургического производства,т</t>
  </si>
  <si>
    <t>28.91.11.140</t>
  </si>
  <si>
    <t>Станы прокатные металлургического производства,т</t>
  </si>
  <si>
    <t>28.91.11.150</t>
  </si>
  <si>
    <t>Производство автотранспортных средств, прицепов и полуприцепов</t>
  </si>
  <si>
    <t>29</t>
  </si>
  <si>
    <t>Кузова для автотранспортных средств,шт</t>
  </si>
  <si>
    <t>29.20.10</t>
  </si>
  <si>
    <t>Прицепы и полуприцепы прочие, не включенные в другие группировки,шт</t>
  </si>
  <si>
    <t>29.20.23.190</t>
  </si>
  <si>
    <t>Производство прочих транспортных средств и оборудования</t>
  </si>
  <si>
    <t>30</t>
  </si>
  <si>
    <t>Самолеты с массой пустого снаряженного аппарата свыше 15000 кг,шт</t>
  </si>
  <si>
    <t>30.30.34.110</t>
  </si>
  <si>
    <t>Производство мебели</t>
  </si>
  <si>
    <t>31</t>
  </si>
  <si>
    <t>Мебель деревянная для офисов,Тыс.руб.</t>
  </si>
  <si>
    <t>31.01.12</t>
  </si>
  <si>
    <t>Столы кухонные,шт</t>
  </si>
  <si>
    <t>31.02.10.110</t>
  </si>
  <si>
    <t>Матрасы, кроме матрасных основ,шт</t>
  </si>
  <si>
    <t>31.03.12</t>
  </si>
  <si>
    <t>Кровати деревянные,шт</t>
  </si>
  <si>
    <t>31.09.12.001</t>
  </si>
  <si>
    <t>Шкафы деревянные для спальни,шт</t>
  </si>
  <si>
    <t>31.09.12.123</t>
  </si>
  <si>
    <t>Столы обеденные деревянные для столовой и гостиной,шт</t>
  </si>
  <si>
    <t>31.09.12.131</t>
  </si>
  <si>
    <t>Столы журнальные деревянные,шт</t>
  </si>
  <si>
    <t>31.09.12.132</t>
  </si>
  <si>
    <t>Шкафы деревянные для столовой и гостиной,шт</t>
  </si>
  <si>
    <t>31.09.12.133</t>
  </si>
  <si>
    <t xml:space="preserve">Обеспечение электрической энергией, газом и паром; кондиционирование воздуха (раздел D)
</t>
  </si>
  <si>
    <t>35.11.10.001</t>
  </si>
  <si>
    <t>Электроэнергия,Гигаватт-час (миллион киловатт-часов)</t>
  </si>
  <si>
    <t>35.11.10</t>
  </si>
  <si>
    <t>Тысяча гигакалорий</t>
  </si>
  <si>
    <t>35.30.11.120</t>
  </si>
  <si>
    <t>Итого по промышленному производству (сумма разделов В+C+D)</t>
  </si>
  <si>
    <t>Лесоматериалы хвойных пород,Тысяча плотных кубических метров</t>
  </si>
  <si>
    <t>02.20.11</t>
  </si>
  <si>
    <t>тыс плотн м3</t>
  </si>
  <si>
    <t>Растениеводство и животноводство</t>
  </si>
  <si>
    <t>109,5*</t>
  </si>
  <si>
    <t>315,2*</t>
  </si>
  <si>
    <t>444*</t>
  </si>
  <si>
    <t>1500*</t>
  </si>
  <si>
    <t>296,3*</t>
  </si>
  <si>
    <t>90,8*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</si>
  <si>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</si>
  <si>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</si>
  <si>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</si>
  <si>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Деятельность финансовая и страховая (К)</t>
  </si>
  <si>
    <t>Деятельность по операциям с недвижимым имуществом (L)</t>
  </si>
  <si>
    <t>Государственное управление и обеспечение военной безопасности; социальное обеспечение (О)</t>
  </si>
  <si>
    <t>Образование (Р)</t>
  </si>
  <si>
    <t>Деятельность в области здравоохранения и социальных услуг (Q)</t>
  </si>
  <si>
    <t>Деятельность в области культуры, спорта, организации досуга и развлечений ( R )</t>
  </si>
  <si>
    <t>Предоставление прочих видов услуг (S)</t>
  </si>
  <si>
    <t>Индекс промышленного производства(В+C+D+E)</t>
  </si>
  <si>
    <t>Деятельность в области культуры, спорта, организации досуга и развлечений, в том числе:</t>
  </si>
  <si>
    <t>Электроэнергия, произведенная дизельными электростанциями,Гигаватт-час (миллион киловатт-часов)</t>
  </si>
  <si>
    <t>18.11.</t>
  </si>
  <si>
    <t>Печатание газет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</si>
  <si>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</si>
  <si>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</si>
  <si>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Сельское, лесное хозяйство, охота, рыболовство и рыбоводство (А) - всего, 
в том числе:</t>
  </si>
  <si>
    <t>Деятельность профессиональная, научная и техническая (М)</t>
  </si>
  <si>
    <t>Деятельность административная и сопутствующие дополнительные услуги (N)</t>
  </si>
  <si>
    <t>Лесоматериалы лиственных пород, за исключением тропических пород,Тысяча плотных кубических метров</t>
  </si>
  <si>
    <t>млн. руб.</t>
  </si>
  <si>
    <t>Блоки и прочие изделия сборные строительные для зданий и сооружений из цемента, бетона или искусственного камня, Тыс.куб.м</t>
  </si>
  <si>
    <t>23.61.12</t>
  </si>
  <si>
    <t>13259/2116</t>
  </si>
  <si>
    <t>Электроэнергия, произведенная солнечными батареями,Гигаватт-час (миллион киловатт-часов)</t>
  </si>
  <si>
    <t>35.11.4</t>
  </si>
  <si>
    <t xml:space="preserve">Выручка от реализации продукции, работ, услуг
(в действующих ценах) - всего, </t>
  </si>
  <si>
    <t>Прожиточный минимум (начиная со 2 квартала, рассчитывается среднее значение за период) **</t>
  </si>
  <si>
    <t>*- данных нет.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</si>
  <si>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
 </t>
  </si>
  <si>
    <t>Аналитический отчет о социально-экономической ситуации в муниципальном образовании "Нижнеудинский район" за 1 квартал 2020 года.</t>
  </si>
  <si>
    <t>Муниципальное образование "Нижнеудинский район"  за 1 квартал 2020 года.</t>
  </si>
  <si>
    <t xml:space="preserve">за отчетный период             </t>
  </si>
  <si>
    <t>** -данные за 4 кв. 2019г.</t>
  </si>
  <si>
    <t>28072 чел.</t>
  </si>
  <si>
    <t>Полуфабрикаты мясные, мясосодержащие, охлажденные, замороженные,т</t>
  </si>
  <si>
    <t>Изделия мучные кондитерские, торты и пирожные недлительного хранения,т</t>
  </si>
  <si>
    <t>Энергия тепловая, отпущенная котельными,Тысяча гигакалорий</t>
  </si>
  <si>
    <t xml:space="preserve">  "Нижнеудинский район" за 1 квартал 2020 года.</t>
  </si>
</sst>
</file>

<file path=xl/styles.xml><?xml version="1.0" encoding="utf-8"?>
<styleSheet xmlns="http://schemas.openxmlformats.org/spreadsheetml/2006/main">
  <numFmts count="6">
    <numFmt numFmtId="164" formatCode="_(&quot;$&quot;* #,##0.00_);_(&quot;$&quot;* \(#,##0.00\);_(&quot;$&quot;* &quot;-&quot;??_);_(@_)"/>
    <numFmt numFmtId="165" formatCode="0.000"/>
    <numFmt numFmtId="166" formatCode="0.0"/>
    <numFmt numFmtId="167" formatCode="#,##0.0"/>
    <numFmt numFmtId="168" formatCode="#,##0.000"/>
    <numFmt numFmtId="169" formatCode="0.0%"/>
  </numFmts>
  <fonts count="59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6"/>
      <name val="Times New Roman"/>
      <family val="1"/>
    </font>
    <font>
      <sz val="14"/>
      <name val="Arial Cyr"/>
      <family val="2"/>
      <charset val="204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Arial"/>
      <family val="2"/>
      <charset val="204"/>
    </font>
    <font>
      <b/>
      <sz val="16"/>
      <name val="Arial Cyr"/>
      <family val="2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rgb="FFFF0000"/>
      <name val="Arial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</font>
    <font>
      <sz val="10"/>
      <color rgb="FFFF0000"/>
      <name val="Times New Roman"/>
      <family val="1"/>
      <charset val="204"/>
    </font>
    <font>
      <sz val="20"/>
      <color theme="0"/>
      <name val="Arial Cyr"/>
      <charset val="204"/>
    </font>
    <font>
      <sz val="14"/>
      <color rgb="FFFF0000"/>
      <name val="Arial Cyr"/>
      <charset val="204"/>
    </font>
    <font>
      <sz val="2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rgb="FFCF3851"/>
      <name val="Tahoma"/>
      <family val="2"/>
      <charset val="204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41" fillId="0" borderId="0"/>
  </cellStyleXfs>
  <cellXfs count="389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9" fillId="0" borderId="0" xfId="0" applyFont="1"/>
    <xf numFmtId="0" fontId="12" fillId="0" borderId="0" xfId="0" applyFont="1" applyFill="1"/>
    <xf numFmtId="0" fontId="12" fillId="0" borderId="0" xfId="0" applyFont="1"/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3" fontId="0" fillId="0" borderId="0" xfId="0" applyNumberFormat="1"/>
    <xf numFmtId="0" fontId="46" fillId="0" borderId="0" xfId="0" applyFont="1"/>
    <xf numFmtId="0" fontId="45" fillId="0" borderId="0" xfId="0" applyFont="1" applyAlignment="1">
      <alignment vertical="justify"/>
    </xf>
    <xf numFmtId="4" fontId="47" fillId="0" borderId="0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/>
    </xf>
    <xf numFmtId="166" fontId="16" fillId="0" borderId="16" xfId="0" applyNumberFormat="1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166" fontId="16" fillId="0" borderId="17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 wrapText="1"/>
    </xf>
    <xf numFmtId="166" fontId="16" fillId="2" borderId="17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49" fontId="21" fillId="3" borderId="16" xfId="0" applyNumberFormat="1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left" vertical="center" wrapText="1"/>
    </xf>
    <xf numFmtId="49" fontId="21" fillId="0" borderId="17" xfId="0" applyNumberFormat="1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16" fillId="2" borderId="20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3" fillId="3" borderId="7" xfId="0" applyFont="1" applyFill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/>
    </xf>
    <xf numFmtId="0" fontId="21" fillId="3" borderId="16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66" fontId="16" fillId="2" borderId="16" xfId="0" applyNumberFormat="1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right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Border="1"/>
    <xf numFmtId="0" fontId="20" fillId="0" borderId="7" xfId="0" applyFont="1" applyBorder="1"/>
    <xf numFmtId="0" fontId="6" fillId="0" borderId="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6" fontId="16" fillId="0" borderId="0" xfId="0" applyNumberFormat="1" applyFont="1" applyBorder="1" applyAlignment="1">
      <alignment horizontal="left" vertical="center" wrapText="1"/>
    </xf>
    <xf numFmtId="0" fontId="14" fillId="3" borderId="0" xfId="0" applyFont="1" applyFill="1"/>
    <xf numFmtId="0" fontId="14" fillId="0" borderId="0" xfId="0" applyFont="1"/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0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49" fontId="0" fillId="0" borderId="0" xfId="0" applyNumberFormat="1"/>
    <xf numFmtId="0" fontId="11" fillId="0" borderId="0" xfId="0" applyFont="1"/>
    <xf numFmtId="0" fontId="27" fillId="4" borderId="2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center" vertical="center"/>
    </xf>
    <xf numFmtId="49" fontId="27" fillId="5" borderId="2" xfId="0" applyNumberFormat="1" applyFont="1" applyFill="1" applyBorder="1" applyAlignment="1">
      <alignment horizontal="center" vertical="center" wrapText="1"/>
    </xf>
    <xf numFmtId="0" fontId="27" fillId="5" borderId="22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vertical="top" wrapText="1"/>
    </xf>
    <xf numFmtId="49" fontId="32" fillId="0" borderId="23" xfId="0" applyNumberFormat="1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/>
    </xf>
    <xf numFmtId="0" fontId="32" fillId="0" borderId="24" xfId="0" applyFont="1" applyBorder="1" applyAlignment="1">
      <alignment wrapText="1"/>
    </xf>
    <xf numFmtId="49" fontId="32" fillId="0" borderId="24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/>
    </xf>
    <xf numFmtId="0" fontId="27" fillId="0" borderId="24" xfId="0" applyFont="1" applyBorder="1" applyAlignment="1">
      <alignment wrapText="1"/>
    </xf>
    <xf numFmtId="49" fontId="27" fillId="0" borderId="24" xfId="0" applyNumberFormat="1" applyFont="1" applyBorder="1" applyAlignment="1">
      <alignment horizontal="center" wrapText="1"/>
    </xf>
    <xf numFmtId="0" fontId="27" fillId="0" borderId="25" xfId="0" applyFont="1" applyBorder="1" applyAlignment="1">
      <alignment wrapText="1"/>
    </xf>
    <xf numFmtId="49" fontId="27" fillId="0" borderId="25" xfId="0" applyNumberFormat="1" applyFont="1" applyBorder="1" applyAlignment="1">
      <alignment horizontal="center" wrapText="1"/>
    </xf>
    <xf numFmtId="0" fontId="27" fillId="0" borderId="25" xfId="0" applyFont="1" applyBorder="1" applyAlignment="1">
      <alignment horizontal="center"/>
    </xf>
    <xf numFmtId="0" fontId="32" fillId="0" borderId="26" xfId="0" applyFont="1" applyBorder="1" applyAlignment="1">
      <alignment wrapText="1"/>
    </xf>
    <xf numFmtId="49" fontId="27" fillId="0" borderId="14" xfId="0" applyNumberFormat="1" applyFont="1" applyBorder="1" applyAlignment="1">
      <alignment wrapText="1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33" fillId="0" borderId="28" xfId="0" applyFont="1" applyBorder="1"/>
    <xf numFmtId="0" fontId="0" fillId="0" borderId="0" xfId="0" applyFont="1"/>
    <xf numFmtId="0" fontId="32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 wrapText="1"/>
    </xf>
    <xf numFmtId="0" fontId="4" fillId="0" borderId="0" xfId="0" applyFont="1"/>
    <xf numFmtId="0" fontId="27" fillId="0" borderId="24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wrapText="1"/>
    </xf>
    <xf numFmtId="0" fontId="27" fillId="0" borderId="24" xfId="0" applyFont="1" applyFill="1" applyBorder="1" applyAlignment="1">
      <alignment vertical="top" wrapText="1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top" wrapText="1"/>
    </xf>
    <xf numFmtId="0" fontId="30" fillId="0" borderId="28" xfId="0" applyFont="1" applyBorder="1" applyAlignment="1">
      <alignment wrapText="1"/>
    </xf>
    <xf numFmtId="49" fontId="27" fillId="0" borderId="28" xfId="0" applyNumberFormat="1" applyFont="1" applyBorder="1" applyAlignment="1">
      <alignment horizontal="center" wrapText="1"/>
    </xf>
    <xf numFmtId="0" fontId="27" fillId="0" borderId="23" xfId="0" applyFont="1" applyBorder="1" applyAlignment="1">
      <alignment wrapText="1"/>
    </xf>
    <xf numFmtId="49" fontId="27" fillId="0" borderId="23" xfId="0" applyNumberFormat="1" applyFont="1" applyBorder="1" applyAlignment="1">
      <alignment horizontal="center" wrapText="1"/>
    </xf>
    <xf numFmtId="0" fontId="30" fillId="0" borderId="28" xfId="0" applyFont="1" applyBorder="1" applyAlignment="1">
      <alignment vertical="center" wrapText="1"/>
    </xf>
    <xf numFmtId="49" fontId="27" fillId="0" borderId="28" xfId="0" applyNumberFormat="1" applyFont="1" applyBorder="1" applyAlignment="1">
      <alignment horizontal="center"/>
    </xf>
    <xf numFmtId="0" fontId="27" fillId="3" borderId="23" xfId="0" applyFont="1" applyFill="1" applyBorder="1" applyAlignment="1">
      <alignment vertical="center" wrapText="1"/>
    </xf>
    <xf numFmtId="0" fontId="27" fillId="2" borderId="23" xfId="0" applyFont="1" applyFill="1" applyBorder="1"/>
    <xf numFmtId="0" fontId="27" fillId="2" borderId="24" xfId="0" applyFont="1" applyFill="1" applyBorder="1"/>
    <xf numFmtId="0" fontId="27" fillId="0" borderId="23" xfId="0" applyFont="1" applyBorder="1" applyAlignment="1">
      <alignment vertical="center" wrapText="1"/>
    </xf>
    <xf numFmtId="49" fontId="27" fillId="0" borderId="23" xfId="0" applyNumberFormat="1" applyFont="1" applyBorder="1" applyAlignment="1">
      <alignment wrapText="1"/>
    </xf>
    <xf numFmtId="0" fontId="27" fillId="0" borderId="24" xfId="0" applyFont="1" applyFill="1" applyBorder="1" applyAlignment="1">
      <alignment vertical="center" wrapText="1"/>
    </xf>
    <xf numFmtId="49" fontId="27" fillId="0" borderId="24" xfId="0" applyNumberFormat="1" applyFont="1" applyBorder="1" applyAlignment="1">
      <alignment wrapText="1"/>
    </xf>
    <xf numFmtId="0" fontId="3" fillId="0" borderId="0" xfId="0" applyFont="1"/>
    <xf numFmtId="49" fontId="3" fillId="0" borderId="0" xfId="0" applyNumberFormat="1" applyFont="1"/>
    <xf numFmtId="0" fontId="33" fillId="0" borderId="0" xfId="0" applyFont="1" applyBorder="1"/>
    <xf numFmtId="0" fontId="27" fillId="0" borderId="0" xfId="0" applyFont="1" applyBorder="1"/>
    <xf numFmtId="49" fontId="27" fillId="0" borderId="0" xfId="0" applyNumberFormat="1" applyFont="1" applyBorder="1"/>
    <xf numFmtId="169" fontId="35" fillId="0" borderId="5" xfId="0" applyNumberFormat="1" applyFont="1" applyBorder="1" applyAlignment="1">
      <alignment horizontal="right" vertical="center" wrapText="1"/>
    </xf>
    <xf numFmtId="169" fontId="16" fillId="0" borderId="17" xfId="0" applyNumberFormat="1" applyFont="1" applyBorder="1" applyAlignment="1">
      <alignment horizontal="right" vertical="center" wrapText="1"/>
    </xf>
    <xf numFmtId="0" fontId="16" fillId="0" borderId="16" xfId="0" applyFont="1" applyBorder="1" applyAlignment="1">
      <alignment horizontal="center" vertical="center" wrapText="1"/>
    </xf>
    <xf numFmtId="169" fontId="35" fillId="0" borderId="17" xfId="0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center" vertical="center" wrapText="1"/>
    </xf>
    <xf numFmtId="165" fontId="16" fillId="0" borderId="20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165" fontId="16" fillId="0" borderId="16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169" fontId="16" fillId="0" borderId="30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center" vertical="center" wrapText="1"/>
    </xf>
    <xf numFmtId="10" fontId="49" fillId="2" borderId="24" xfId="0" applyNumberFormat="1" applyFont="1" applyFill="1" applyBorder="1"/>
    <xf numFmtId="168" fontId="34" fillId="0" borderId="24" xfId="0" applyNumberFormat="1" applyFont="1" applyBorder="1"/>
    <xf numFmtId="10" fontId="49" fillId="2" borderId="24" xfId="0" applyNumberFormat="1" applyFont="1" applyFill="1" applyBorder="1" applyAlignment="1">
      <alignment horizontal="center"/>
    </xf>
    <xf numFmtId="168" fontId="34" fillId="0" borderId="28" xfId="0" applyNumberFormat="1" applyFont="1" applyBorder="1"/>
    <xf numFmtId="169" fontId="33" fillId="2" borderId="24" xfId="0" applyNumberFormat="1" applyFont="1" applyFill="1" applyBorder="1" applyAlignment="1">
      <alignment horizontal="center"/>
    </xf>
    <xf numFmtId="169" fontId="34" fillId="2" borderId="24" xfId="0" applyNumberFormat="1" applyFont="1" applyFill="1" applyBorder="1" applyAlignment="1">
      <alignment horizontal="center"/>
    </xf>
    <xf numFmtId="169" fontId="49" fillId="2" borderId="24" xfId="0" applyNumberFormat="1" applyFont="1" applyFill="1" applyBorder="1" applyAlignment="1">
      <alignment horizontal="center"/>
    </xf>
    <xf numFmtId="166" fontId="0" fillId="0" borderId="0" xfId="0" applyNumberFormat="1"/>
    <xf numFmtId="169" fontId="34" fillId="0" borderId="24" xfId="0" applyNumberFormat="1" applyFont="1" applyFill="1" applyBorder="1" applyAlignment="1">
      <alignment horizontal="center"/>
    </xf>
    <xf numFmtId="166" fontId="16" fillId="0" borderId="20" xfId="0" applyNumberFormat="1" applyFont="1" applyBorder="1" applyAlignment="1">
      <alignment horizontal="center" vertical="center" wrapText="1"/>
    </xf>
    <xf numFmtId="169" fontId="16" fillId="0" borderId="20" xfId="0" applyNumberFormat="1" applyFont="1" applyBorder="1" applyAlignment="1">
      <alignment horizontal="right" vertical="center" wrapText="1"/>
    </xf>
    <xf numFmtId="4" fontId="47" fillId="3" borderId="0" xfId="0" applyNumberFormat="1" applyFont="1" applyFill="1" applyBorder="1" applyAlignment="1">
      <alignment horizontal="left" vertical="center" wrapText="1"/>
    </xf>
    <xf numFmtId="0" fontId="27" fillId="3" borderId="31" xfId="0" applyFont="1" applyFill="1" applyBorder="1" applyAlignment="1">
      <alignment vertical="center" wrapText="1"/>
    </xf>
    <xf numFmtId="49" fontId="27" fillId="0" borderId="31" xfId="0" applyNumberFormat="1" applyFont="1" applyBorder="1" applyAlignment="1">
      <alignment horizontal="center" wrapText="1"/>
    </xf>
    <xf numFmtId="0" fontId="27" fillId="0" borderId="31" xfId="0" applyFont="1" applyBorder="1" applyAlignment="1">
      <alignment horizontal="center" wrapText="1"/>
    </xf>
    <xf numFmtId="10" fontId="33" fillId="2" borderId="24" xfId="0" applyNumberFormat="1" applyFont="1" applyFill="1" applyBorder="1"/>
    <xf numFmtId="4" fontId="27" fillId="2" borderId="23" xfId="0" applyNumberFormat="1" applyFont="1" applyFill="1" applyBorder="1" applyAlignment="1">
      <alignment horizontal="center" wrapText="1"/>
    </xf>
    <xf numFmtId="4" fontId="27" fillId="2" borderId="24" xfId="0" applyNumberFormat="1" applyFont="1" applyFill="1" applyBorder="1" applyAlignment="1">
      <alignment horizontal="center" wrapText="1"/>
    </xf>
    <xf numFmtId="4" fontId="27" fillId="3" borderId="24" xfId="0" applyNumberFormat="1" applyFont="1" applyFill="1" applyBorder="1" applyAlignment="1">
      <alignment horizontal="center" wrapText="1"/>
    </xf>
    <xf numFmtId="166" fontId="16" fillId="0" borderId="16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169" fontId="16" fillId="0" borderId="0" xfId="0" applyNumberFormat="1" applyFont="1" applyBorder="1" applyAlignment="1">
      <alignment horizontal="right" vertical="center" wrapText="1"/>
    </xf>
    <xf numFmtId="0" fontId="32" fillId="0" borderId="31" xfId="0" applyFont="1" applyBorder="1" applyAlignment="1">
      <alignment wrapText="1"/>
    </xf>
    <xf numFmtId="0" fontId="6" fillId="0" borderId="8" xfId="0" applyFont="1" applyBorder="1" applyAlignment="1">
      <alignment horizontal="center" vertical="center"/>
    </xf>
    <xf numFmtId="0" fontId="50" fillId="0" borderId="5" xfId="0" applyFont="1" applyBorder="1" applyAlignment="1">
      <alignment horizontal="left" vertical="center" wrapText="1"/>
    </xf>
    <xf numFmtId="168" fontId="14" fillId="6" borderId="2" xfId="0" applyNumberFormat="1" applyFont="1" applyFill="1" applyBorder="1" applyAlignment="1">
      <alignment vertical="center"/>
    </xf>
    <xf numFmtId="4" fontId="10" fillId="4" borderId="2" xfId="0" applyNumberFormat="1" applyFont="1" applyFill="1" applyBorder="1" applyAlignment="1">
      <alignment vertical="center"/>
    </xf>
    <xf numFmtId="168" fontId="10" fillId="4" borderId="2" xfId="0" applyNumberFormat="1" applyFont="1" applyFill="1" applyBorder="1" applyAlignment="1">
      <alignment vertical="center"/>
    </xf>
    <xf numFmtId="168" fontId="14" fillId="0" borderId="0" xfId="0" applyNumberFormat="1" applyFont="1" applyAlignment="1">
      <alignment vertical="center"/>
    </xf>
    <xf numFmtId="168" fontId="14" fillId="0" borderId="2" xfId="0" applyNumberFormat="1" applyFont="1" applyFill="1" applyBorder="1" applyAlignment="1">
      <alignment vertical="center"/>
    </xf>
    <xf numFmtId="166" fontId="16" fillId="0" borderId="17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167" fontId="16" fillId="0" borderId="17" xfId="0" applyNumberFormat="1" applyFont="1" applyBorder="1" applyAlignment="1">
      <alignment horizontal="center" vertical="center" wrapText="1"/>
    </xf>
    <xf numFmtId="166" fontId="16" fillId="0" borderId="16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0" xfId="0" applyFill="1" applyBorder="1"/>
    <xf numFmtId="4" fontId="44" fillId="3" borderId="0" xfId="0" applyNumberFormat="1" applyFont="1" applyFill="1" applyBorder="1" applyAlignment="1">
      <alignment horizontal="left" vertical="center" wrapText="1"/>
    </xf>
    <xf numFmtId="0" fontId="45" fillId="3" borderId="0" xfId="0" applyFont="1" applyFill="1"/>
    <xf numFmtId="4" fontId="16" fillId="0" borderId="17" xfId="0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169" fontId="16" fillId="0" borderId="18" xfId="0" applyNumberFormat="1" applyFont="1" applyBorder="1" applyAlignment="1">
      <alignment horizontal="center" vertical="center" wrapText="1"/>
    </xf>
    <xf numFmtId="166" fontId="15" fillId="0" borderId="5" xfId="0" applyNumberFormat="1" applyFont="1" applyBorder="1" applyAlignment="1">
      <alignment horizontal="center" vertical="center" wrapText="1"/>
    </xf>
    <xf numFmtId="166" fontId="16" fillId="0" borderId="17" xfId="0" applyNumberFormat="1" applyFont="1" applyFill="1" applyBorder="1" applyAlignment="1">
      <alignment horizontal="center" vertical="center" wrapText="1"/>
    </xf>
    <xf numFmtId="165" fontId="16" fillId="0" borderId="17" xfId="0" applyNumberFormat="1" applyFont="1" applyBorder="1" applyAlignment="1">
      <alignment horizontal="center" vertical="center" wrapText="1"/>
    </xf>
    <xf numFmtId="3" fontId="16" fillId="3" borderId="17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53" fillId="0" borderId="2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2" fontId="0" fillId="0" borderId="0" xfId="0" applyNumberFormat="1"/>
    <xf numFmtId="1" fontId="16" fillId="0" borderId="16" xfId="0" applyNumberFormat="1" applyFont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/>
    </xf>
    <xf numFmtId="4" fontId="14" fillId="0" borderId="0" xfId="0" applyNumberFormat="1" applyFont="1"/>
    <xf numFmtId="4" fontId="14" fillId="0" borderId="0" xfId="0" applyNumberFormat="1" applyFont="1" applyAlignment="1">
      <alignment vertical="center"/>
    </xf>
    <xf numFmtId="4" fontId="14" fillId="4" borderId="2" xfId="0" applyNumberFormat="1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168" fontId="0" fillId="0" borderId="0" xfId="0" applyNumberFormat="1"/>
    <xf numFmtId="168" fontId="46" fillId="0" borderId="0" xfId="0" applyNumberFormat="1" applyFont="1"/>
    <xf numFmtId="168" fontId="14" fillId="0" borderId="2" xfId="0" applyNumberFormat="1" applyFont="1" applyBorder="1" applyAlignment="1">
      <alignment vertical="center"/>
    </xf>
    <xf numFmtId="168" fontId="10" fillId="4" borderId="2" xfId="0" applyNumberFormat="1" applyFont="1" applyFill="1" applyBorder="1" applyAlignment="1">
      <alignment vertical="center" wrapText="1"/>
    </xf>
    <xf numFmtId="168" fontId="14" fillId="0" borderId="0" xfId="0" applyNumberFormat="1" applyFont="1"/>
    <xf numFmtId="168" fontId="14" fillId="6" borderId="2" xfId="0" applyNumberFormat="1" applyFont="1" applyFill="1" applyBorder="1" applyAlignment="1">
      <alignment vertical="center" wrapText="1"/>
    </xf>
    <xf numFmtId="168" fontId="14" fillId="3" borderId="2" xfId="0" applyNumberFormat="1" applyFont="1" applyFill="1" applyBorder="1" applyAlignment="1">
      <alignment vertical="center" wrapText="1"/>
    </xf>
    <xf numFmtId="168" fontId="14" fillId="3" borderId="2" xfId="0" applyNumberFormat="1" applyFont="1" applyFill="1" applyBorder="1" applyAlignment="1">
      <alignment horizontal="left" vertical="center" wrapText="1"/>
    </xf>
    <xf numFmtId="168" fontId="14" fillId="6" borderId="2" xfId="0" applyNumberFormat="1" applyFont="1" applyFill="1" applyBorder="1" applyAlignment="1">
      <alignment horizontal="left" vertical="center" wrapText="1"/>
    </xf>
    <xf numFmtId="168" fontId="14" fillId="0" borderId="2" xfId="0" applyNumberFormat="1" applyFont="1" applyBorder="1" applyAlignment="1">
      <alignment vertical="center" wrapText="1"/>
    </xf>
    <xf numFmtId="168" fontId="14" fillId="0" borderId="2" xfId="0" applyNumberFormat="1" applyFont="1" applyFill="1" applyBorder="1" applyAlignment="1">
      <alignment vertical="center" wrapText="1"/>
    </xf>
    <xf numFmtId="168" fontId="14" fillId="3" borderId="0" xfId="0" applyNumberFormat="1" applyFont="1" applyFill="1" applyAlignment="1">
      <alignment vertical="center"/>
    </xf>
    <xf numFmtId="168" fontId="14" fillId="0" borderId="0" xfId="0" applyNumberFormat="1" applyFont="1" applyFill="1" applyAlignment="1">
      <alignment vertical="center"/>
    </xf>
    <xf numFmtId="168" fontId="14" fillId="3" borderId="0" xfId="0" applyNumberFormat="1" applyFont="1" applyFill="1"/>
    <xf numFmtId="4" fontId="36" fillId="0" borderId="0" xfId="0" applyNumberFormat="1" applyFont="1" applyAlignment="1">
      <alignment horizontal="center" vertical="center"/>
    </xf>
    <xf numFmtId="4" fontId="14" fillId="0" borderId="2" xfId="0" applyNumberFormat="1" applyFont="1" applyBorder="1" applyAlignment="1">
      <alignment vertical="center" wrapText="1"/>
    </xf>
    <xf numFmtId="4" fontId="0" fillId="0" borderId="0" xfId="0" applyNumberFormat="1"/>
    <xf numFmtId="168" fontId="16" fillId="0" borderId="16" xfId="0" applyNumberFormat="1" applyFont="1" applyFill="1" applyBorder="1" applyAlignment="1">
      <alignment horizontal="center" vertical="center" wrapText="1"/>
    </xf>
    <xf numFmtId="0" fontId="0" fillId="7" borderId="0" xfId="0" applyFill="1"/>
    <xf numFmtId="168" fontId="27" fillId="4" borderId="2" xfId="0" applyNumberFormat="1" applyFont="1" applyFill="1" applyBorder="1" applyAlignment="1">
      <alignment horizontal="center" vertical="center" wrapText="1"/>
    </xf>
    <xf numFmtId="168" fontId="32" fillId="0" borderId="23" xfId="0" applyNumberFormat="1" applyFont="1" applyBorder="1" applyAlignment="1">
      <alignment horizontal="center"/>
    </xf>
    <xf numFmtId="168" fontId="51" fillId="0" borderId="24" xfId="0" applyNumberFormat="1" applyFont="1" applyBorder="1" applyAlignment="1">
      <alignment horizontal="center"/>
    </xf>
    <xf numFmtId="168" fontId="27" fillId="0" borderId="24" xfId="0" applyNumberFormat="1" applyFont="1" applyBorder="1" applyAlignment="1">
      <alignment horizontal="center"/>
    </xf>
    <xf numFmtId="168" fontId="32" fillId="0" borderId="24" xfId="0" applyNumberFormat="1" applyFont="1" applyBorder="1" applyAlignment="1">
      <alignment horizontal="center"/>
    </xf>
    <xf numFmtId="168" fontId="27" fillId="0" borderId="28" xfId="0" applyNumberFormat="1" applyFont="1" applyBorder="1" applyAlignment="1">
      <alignment horizontal="center"/>
    </xf>
    <xf numFmtId="168" fontId="51" fillId="0" borderId="23" xfId="0" applyNumberFormat="1" applyFont="1" applyBorder="1" applyAlignment="1">
      <alignment horizontal="center"/>
    </xf>
    <xf numFmtId="168" fontId="27" fillId="0" borderId="23" xfId="0" applyNumberFormat="1" applyFont="1" applyBorder="1" applyAlignment="1">
      <alignment horizontal="center"/>
    </xf>
    <xf numFmtId="168" fontId="55" fillId="0" borderId="24" xfId="0" applyNumberFormat="1" applyFont="1" applyBorder="1" applyAlignment="1">
      <alignment horizontal="center"/>
    </xf>
    <xf numFmtId="168" fontId="52" fillId="0" borderId="24" xfId="0" applyNumberFormat="1" applyFont="1" applyBorder="1" applyAlignment="1">
      <alignment horizontal="center"/>
    </xf>
    <xf numFmtId="168" fontId="56" fillId="0" borderId="24" xfId="0" applyNumberFormat="1" applyFont="1" applyBorder="1" applyAlignment="1">
      <alignment horizontal="center"/>
    </xf>
    <xf numFmtId="168" fontId="51" fillId="0" borderId="25" xfId="0" applyNumberFormat="1" applyFont="1" applyBorder="1" applyAlignment="1">
      <alignment horizontal="center"/>
    </xf>
    <xf numFmtId="168" fontId="27" fillId="0" borderId="25" xfId="0" applyNumberFormat="1" applyFont="1" applyBorder="1" applyAlignment="1">
      <alignment horizontal="center"/>
    </xf>
    <xf numFmtId="168" fontId="55" fillId="0" borderId="23" xfId="0" applyNumberFormat="1" applyFont="1" applyBorder="1" applyAlignment="1">
      <alignment horizontal="center"/>
    </xf>
    <xf numFmtId="168" fontId="27" fillId="0" borderId="23" xfId="0" applyNumberFormat="1" applyFont="1" applyFill="1" applyBorder="1" applyAlignment="1">
      <alignment horizontal="center"/>
    </xf>
    <xf numFmtId="168" fontId="51" fillId="0" borderId="31" xfId="0" applyNumberFormat="1" applyFont="1" applyBorder="1" applyAlignment="1">
      <alignment horizontal="center"/>
    </xf>
    <xf numFmtId="168" fontId="27" fillId="0" borderId="31" xfId="0" applyNumberFormat="1" applyFont="1" applyBorder="1" applyAlignment="1">
      <alignment horizontal="center"/>
    </xf>
    <xf numFmtId="168" fontId="27" fillId="0" borderId="31" xfId="0" applyNumberFormat="1" applyFont="1" applyFill="1" applyBorder="1" applyAlignment="1">
      <alignment horizontal="center"/>
    </xf>
    <xf numFmtId="168" fontId="48" fillId="0" borderId="0" xfId="0" applyNumberFormat="1" applyFont="1"/>
    <xf numFmtId="168" fontId="3" fillId="0" borderId="0" xfId="0" applyNumberFormat="1" applyFont="1"/>
    <xf numFmtId="168" fontId="51" fillId="0" borderId="0" xfId="0" applyNumberFormat="1" applyFont="1" applyBorder="1"/>
    <xf numFmtId="168" fontId="27" fillId="0" borderId="0" xfId="0" applyNumberFormat="1" applyFont="1" applyBorder="1"/>
    <xf numFmtId="168" fontId="10" fillId="0" borderId="0" xfId="0" applyNumberFormat="1" applyFont="1" applyAlignment="1">
      <alignment horizontal="right" vertical="center" wrapText="1"/>
    </xf>
    <xf numFmtId="168" fontId="27" fillId="2" borderId="23" xfId="0" applyNumberFormat="1" applyFont="1" applyFill="1" applyBorder="1" applyAlignment="1">
      <alignment horizontal="right" wrapText="1"/>
    </xf>
    <xf numFmtId="168" fontId="33" fillId="0" borderId="24" xfId="0" applyNumberFormat="1" applyFont="1" applyBorder="1"/>
    <xf numFmtId="168" fontId="33" fillId="0" borderId="25" xfId="0" applyNumberFormat="1" applyFont="1" applyBorder="1"/>
    <xf numFmtId="168" fontId="34" fillId="0" borderId="31" xfId="0" applyNumberFormat="1" applyFont="1" applyBorder="1"/>
    <xf numFmtId="168" fontId="27" fillId="0" borderId="23" xfId="0" applyNumberFormat="1" applyFont="1" applyBorder="1"/>
    <xf numFmtId="168" fontId="27" fillId="0" borderId="24" xfId="0" applyNumberFormat="1" applyFont="1" applyBorder="1"/>
    <xf numFmtId="168" fontId="33" fillId="0" borderId="28" xfId="0" applyNumberFormat="1" applyFont="1" applyBorder="1"/>
    <xf numFmtId="168" fontId="33" fillId="0" borderId="0" xfId="0" applyNumberFormat="1" applyFont="1" applyBorder="1"/>
    <xf numFmtId="4" fontId="10" fillId="0" borderId="0" xfId="0" applyNumberFormat="1" applyFont="1" applyAlignment="1">
      <alignment horizontal="right" vertical="center" wrapText="1"/>
    </xf>
    <xf numFmtId="4" fontId="27" fillId="0" borderId="28" xfId="0" applyNumberFormat="1" applyFont="1" applyBorder="1" applyAlignment="1">
      <alignment horizontal="center" wrapText="1"/>
    </xf>
    <xf numFmtId="4" fontId="32" fillId="3" borderId="24" xfId="0" applyNumberFormat="1" applyFont="1" applyFill="1" applyBorder="1" applyAlignment="1">
      <alignment horizontal="center" wrapText="1"/>
    </xf>
    <xf numFmtId="4" fontId="34" fillId="2" borderId="24" xfId="0" applyNumberFormat="1" applyFont="1" applyFill="1" applyBorder="1"/>
    <xf numFmtId="4" fontId="33" fillId="2" borderId="24" xfId="0" applyNumberFormat="1" applyFont="1" applyFill="1" applyBorder="1"/>
    <xf numFmtId="4" fontId="27" fillId="3" borderId="25" xfId="0" applyNumberFormat="1" applyFont="1" applyFill="1" applyBorder="1" applyAlignment="1">
      <alignment horizontal="center" wrapText="1"/>
    </xf>
    <xf numFmtId="4" fontId="27" fillId="0" borderId="24" xfId="0" applyNumberFormat="1" applyFont="1" applyBorder="1" applyAlignment="1">
      <alignment horizontal="center" wrapText="1"/>
    </xf>
    <xf numFmtId="4" fontId="27" fillId="0" borderId="31" xfId="0" applyNumberFormat="1" applyFont="1" applyBorder="1" applyAlignment="1">
      <alignment horizontal="center" wrapText="1"/>
    </xf>
    <xf numFmtId="4" fontId="27" fillId="0" borderId="28" xfId="0" applyNumberFormat="1" applyFont="1" applyBorder="1" applyAlignment="1">
      <alignment horizontal="center"/>
    </xf>
    <xf numFmtId="4" fontId="27" fillId="0" borderId="23" xfId="0" applyNumberFormat="1" applyFont="1" applyBorder="1" applyAlignment="1">
      <alignment horizontal="center" wrapText="1"/>
    </xf>
    <xf numFmtId="4" fontId="3" fillId="0" borderId="0" xfId="0" applyNumberFormat="1" applyFont="1"/>
    <xf numFmtId="4" fontId="27" fillId="0" borderId="0" xfId="0" applyNumberFormat="1" applyFont="1" applyBorder="1"/>
    <xf numFmtId="1" fontId="27" fillId="5" borderId="2" xfId="0" applyNumberFormat="1" applyFont="1" applyFill="1" applyBorder="1" applyAlignment="1">
      <alignment horizontal="center" vertical="center" wrapText="1"/>
    </xf>
    <xf numFmtId="1" fontId="27" fillId="5" borderId="2" xfId="0" applyNumberFormat="1" applyFont="1" applyFill="1" applyBorder="1" applyAlignment="1">
      <alignment horizontal="center" vertical="center"/>
    </xf>
    <xf numFmtId="10" fontId="34" fillId="0" borderId="24" xfId="0" applyNumberFormat="1" applyFont="1" applyFill="1" applyBorder="1"/>
    <xf numFmtId="0" fontId="13" fillId="0" borderId="0" xfId="0" applyFont="1" applyFill="1" applyAlignment="1">
      <alignment horizontal="center" vertical="top"/>
    </xf>
    <xf numFmtId="4" fontId="47" fillId="0" borderId="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center" vertical="center" wrapText="1"/>
    </xf>
    <xf numFmtId="4" fontId="40" fillId="3" borderId="0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 applyBorder="1" applyAlignment="1">
      <alignment horizontal="center" vertical="center" wrapText="1"/>
    </xf>
    <xf numFmtId="4" fontId="47" fillId="3" borderId="0" xfId="0" applyNumberFormat="1" applyFont="1" applyFill="1" applyBorder="1" applyAlignment="1">
      <alignment horizontal="center" vertical="center" wrapText="1"/>
    </xf>
    <xf numFmtId="4" fontId="58" fillId="3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center" vertical="center" wrapText="1"/>
    </xf>
    <xf numFmtId="49" fontId="47" fillId="3" borderId="0" xfId="0" applyNumberFormat="1" applyFont="1" applyFill="1" applyBorder="1" applyAlignment="1">
      <alignment horizontal="center" vertical="center" wrapText="1"/>
    </xf>
    <xf numFmtId="3" fontId="47" fillId="3" borderId="0" xfId="0" applyNumberFormat="1" applyFont="1" applyFill="1" applyBorder="1" applyAlignment="1">
      <alignment horizontal="center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167" fontId="16" fillId="0" borderId="17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justify"/>
    </xf>
    <xf numFmtId="49" fontId="47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" fontId="0" fillId="0" borderId="0" xfId="0" applyNumberFormat="1" applyFill="1"/>
    <xf numFmtId="168" fontId="27" fillId="3" borderId="24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168" fontId="27" fillId="4" borderId="2" xfId="0" applyNumberFormat="1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/>
    </xf>
    <xf numFmtId="168" fontId="35" fillId="0" borderId="5" xfId="0" applyNumberFormat="1" applyFont="1" applyBorder="1" applyAlignment="1">
      <alignment horizontal="center" vertical="center" wrapText="1"/>
    </xf>
    <xf numFmtId="168" fontId="16" fillId="0" borderId="16" xfId="0" applyNumberFormat="1" applyFont="1" applyBorder="1" applyAlignment="1">
      <alignment horizontal="left" vertical="center" wrapText="1"/>
    </xf>
    <xf numFmtId="168" fontId="16" fillId="0" borderId="16" xfId="0" applyNumberFormat="1" applyFont="1" applyBorder="1" applyAlignment="1">
      <alignment horizontal="center" vertical="center" wrapText="1"/>
    </xf>
    <xf numFmtId="168" fontId="35" fillId="0" borderId="17" xfId="0" applyNumberFormat="1" applyFont="1" applyBorder="1" applyAlignment="1">
      <alignment horizontal="center" vertical="center" wrapText="1"/>
    </xf>
    <xf numFmtId="168" fontId="16" fillId="0" borderId="17" xfId="0" applyNumberFormat="1" applyFont="1" applyFill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20" xfId="0" applyNumberFormat="1" applyFont="1" applyBorder="1" applyAlignment="1">
      <alignment horizontal="center" vertical="center" wrapText="1"/>
    </xf>
    <xf numFmtId="169" fontId="16" fillId="0" borderId="7" xfId="0" applyNumberFormat="1" applyFont="1" applyBorder="1" applyAlignment="1">
      <alignment horizontal="left" vertical="center" wrapText="1"/>
    </xf>
    <xf numFmtId="169" fontId="16" fillId="2" borderId="17" xfId="0" applyNumberFormat="1" applyFont="1" applyFill="1" applyBorder="1" applyAlignment="1">
      <alignment horizontal="left" vertical="center" wrapText="1"/>
    </xf>
    <xf numFmtId="168" fontId="15" fillId="0" borderId="18" xfId="0" applyNumberFormat="1" applyFont="1" applyBorder="1" applyAlignment="1">
      <alignment horizontal="center" vertical="center" wrapText="1"/>
    </xf>
    <xf numFmtId="168" fontId="16" fillId="0" borderId="7" xfId="0" applyNumberFormat="1" applyFont="1" applyBorder="1" applyAlignment="1">
      <alignment horizontal="center" vertical="center" wrapText="1"/>
    </xf>
    <xf numFmtId="168" fontId="16" fillId="0" borderId="18" xfId="0" applyNumberFormat="1" applyFont="1" applyFill="1" applyBorder="1" applyAlignment="1">
      <alignment horizontal="center" vertical="center" wrapText="1"/>
    </xf>
    <xf numFmtId="168" fontId="16" fillId="0" borderId="32" xfId="0" applyNumberFormat="1" applyFont="1" applyBorder="1" applyAlignment="1">
      <alignment horizontal="center" vertical="center" wrapText="1"/>
    </xf>
    <xf numFmtId="168" fontId="35" fillId="0" borderId="16" xfId="0" applyNumberFormat="1" applyFont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left" vertical="center" wrapText="1"/>
    </xf>
    <xf numFmtId="168" fontId="16" fillId="3" borderId="19" xfId="0" applyNumberFormat="1" applyFont="1" applyFill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168" fontId="14" fillId="3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0" fillId="4" borderId="0" xfId="0" applyNumberFormat="1" applyFont="1" applyFill="1" applyBorder="1" applyAlignment="1">
      <alignment vertical="center" wrapText="1"/>
    </xf>
    <xf numFmtId="168" fontId="14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68" fontId="16" fillId="0" borderId="7" xfId="0" applyNumberFormat="1" applyFont="1" applyFill="1" applyBorder="1" applyAlignment="1">
      <alignment horizontal="center" vertical="center" wrapText="1"/>
    </xf>
    <xf numFmtId="2" fontId="57" fillId="8" borderId="0" xfId="0" applyNumberFormat="1" applyFont="1" applyFill="1" applyBorder="1" applyAlignment="1">
      <alignment horizont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8" fontId="10" fillId="3" borderId="0" xfId="0" applyNumberFormat="1" applyFont="1" applyFill="1" applyBorder="1" applyAlignment="1">
      <alignment horizontal="justify" vertical="center" wrapText="1"/>
    </xf>
    <xf numFmtId="0" fontId="14" fillId="0" borderId="0" xfId="0" applyFont="1" applyAlignment="1">
      <alignment horizontal="right" vertical="center" wrapText="1"/>
    </xf>
    <xf numFmtId="0" fontId="25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right" vertical="center"/>
    </xf>
    <xf numFmtId="168" fontId="28" fillId="0" borderId="0" xfId="0" applyNumberFormat="1" applyFont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49" fontId="27" fillId="4" borderId="2" xfId="1" applyNumberFormat="1" applyFont="1" applyFill="1" applyBorder="1" applyAlignment="1">
      <alignment horizontal="center" vertical="center" wrapText="1"/>
    </xf>
    <xf numFmtId="49" fontId="27" fillId="4" borderId="2" xfId="0" applyNumberFormat="1" applyFont="1" applyFill="1" applyBorder="1" applyAlignment="1">
      <alignment vertical="center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4" fontId="27" fillId="4" borderId="2" xfId="0" applyNumberFormat="1" applyFont="1" applyFill="1" applyBorder="1" applyAlignment="1">
      <alignment horizontal="center" vertical="center" wrapText="1"/>
    </xf>
    <xf numFmtId="168" fontId="27" fillId="4" borderId="2" xfId="0" applyNumberFormat="1" applyFont="1" applyFill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168" fontId="27" fillId="4" borderId="5" xfId="0" applyNumberFormat="1" applyFont="1" applyFill="1" applyBorder="1" applyAlignment="1">
      <alignment horizontal="center" vertical="center" wrapText="1"/>
    </xf>
    <xf numFmtId="168" fontId="27" fillId="4" borderId="7" xfId="0" applyNumberFormat="1" applyFont="1" applyFill="1" applyBorder="1" applyAlignment="1">
      <alignment horizontal="center" vertical="center" wrapText="1"/>
    </xf>
    <xf numFmtId="168" fontId="27" fillId="4" borderId="6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32" fillId="0" borderId="0" xfId="0" applyFont="1" applyBorder="1" applyAlignment="1">
      <alignment vertical="center" wrapText="1"/>
    </xf>
    <xf numFmtId="0" fontId="30" fillId="0" borderId="26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5" borderId="26" xfId="0" applyFont="1" applyFill="1" applyBorder="1" applyAlignment="1">
      <alignment horizontal="center" vertical="center" wrapText="1"/>
    </xf>
    <xf numFmtId="0" fontId="31" fillId="5" borderId="14" xfId="0" applyFont="1" applyFill="1" applyBorder="1" applyAlignment="1">
      <alignment vertical="center"/>
    </xf>
    <xf numFmtId="0" fontId="31" fillId="5" borderId="27" xfId="0" applyFont="1" applyFill="1" applyBorder="1" applyAlignment="1">
      <alignment vertical="center"/>
    </xf>
    <xf numFmtId="0" fontId="30" fillId="5" borderId="14" xfId="0" applyFont="1" applyFill="1" applyBorder="1" applyAlignment="1">
      <alignment horizontal="center" vertical="center" wrapText="1"/>
    </xf>
    <xf numFmtId="0" fontId="30" fillId="5" borderId="27" xfId="0" applyFont="1" applyFill="1" applyBorder="1" applyAlignment="1">
      <alignment horizontal="center" vertical="center" wrapText="1"/>
    </xf>
    <xf numFmtId="0" fontId="30" fillId="5" borderId="26" xfId="0" applyFont="1" applyFill="1" applyBorder="1" applyAlignment="1">
      <alignment horizontal="center" vertical="justify" wrapText="1"/>
    </xf>
    <xf numFmtId="0" fontId="30" fillId="5" borderId="14" xfId="0" applyFont="1" applyFill="1" applyBorder="1" applyAlignment="1">
      <alignment horizontal="center" vertical="justify" wrapText="1"/>
    </xf>
    <xf numFmtId="0" fontId="30" fillId="5" borderId="27" xfId="0" applyFont="1" applyFill="1" applyBorder="1" applyAlignment="1">
      <alignment horizontal="center" vertical="justify" wrapText="1"/>
    </xf>
    <xf numFmtId="0" fontId="30" fillId="5" borderId="26" xfId="0" applyFont="1" applyFill="1" applyBorder="1" applyAlignment="1">
      <alignment horizontal="center" wrapText="1"/>
    </xf>
    <xf numFmtId="0" fontId="30" fillId="5" borderId="14" xfId="0" applyFont="1" applyFill="1" applyBorder="1" applyAlignment="1">
      <alignment horizontal="center" wrapText="1"/>
    </xf>
    <xf numFmtId="0" fontId="30" fillId="5" borderId="27" xfId="0" applyFont="1" applyFill="1" applyBorder="1" applyAlignment="1">
      <alignment horizontal="center" wrapText="1"/>
    </xf>
  </cellXfs>
  <cellStyles count="4">
    <cellStyle name="Денежный" xfId="1" builtinId="4"/>
    <cellStyle name="Обычный" xfId="0" builtinId="0"/>
    <cellStyle name="Обычный 2" xfId="2"/>
    <cellStyle name="Обычный 4" xfId="3"/>
  </cellStyles>
  <dxfs count="0"/>
  <tableStyles count="0" defaultTableStyle="TableStyleMedium9" defaultPivotStyle="PivotStyleLight16"/>
  <colors>
    <mruColors>
      <color rgb="FF0000FF"/>
      <color rgb="FF0000CC"/>
      <color rgb="FF66FFCC"/>
      <color rgb="FF00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95"/>
  <sheetViews>
    <sheetView tabSelected="1" view="pageBreakPreview" zoomScale="60" zoomScaleNormal="60" workbookViewId="0">
      <selection activeCell="A5" sqref="A5"/>
    </sheetView>
  </sheetViews>
  <sheetFormatPr defaultRowHeight="12.75"/>
  <cols>
    <col min="1" max="1" width="71.7109375" customWidth="1"/>
    <col min="2" max="2" width="13" customWidth="1"/>
    <col min="3" max="3" width="19.42578125" customWidth="1"/>
    <col min="4" max="4" width="21.85546875" customWidth="1"/>
    <col min="5" max="5" width="16.42578125" customWidth="1"/>
    <col min="6" max="6" width="12.7109375" bestFit="1" customWidth="1"/>
    <col min="7" max="7" width="12.7109375" customWidth="1"/>
  </cols>
  <sheetData>
    <row r="1" spans="1:5" ht="18.75" customHeight="1">
      <c r="A1" s="13"/>
      <c r="B1" s="14"/>
      <c r="C1" s="13"/>
      <c r="D1" s="341" t="s">
        <v>94</v>
      </c>
      <c r="E1" s="341"/>
    </row>
    <row r="2" spans="1:5" ht="18">
      <c r="A2" s="14"/>
      <c r="B2" s="14"/>
      <c r="C2" s="13"/>
      <c r="D2" s="342"/>
      <c r="E2" s="342"/>
    </row>
    <row r="3" spans="1:5" ht="88.5" customHeight="1">
      <c r="A3" s="343" t="s">
        <v>398</v>
      </c>
      <c r="B3" s="343"/>
      <c r="C3" s="343"/>
      <c r="D3" s="343"/>
      <c r="E3" s="343"/>
    </row>
    <row r="4" spans="1:5" ht="18">
      <c r="A4" s="344"/>
      <c r="B4" s="344"/>
      <c r="C4" s="344"/>
      <c r="D4" s="344"/>
      <c r="E4" s="344"/>
    </row>
    <row r="5" spans="1:5" ht="123" customHeight="1">
      <c r="A5" s="15" t="s">
        <v>80</v>
      </c>
      <c r="B5" s="16" t="s">
        <v>81</v>
      </c>
      <c r="C5" s="17" t="s">
        <v>38</v>
      </c>
      <c r="D5" s="18" t="s">
        <v>39</v>
      </c>
      <c r="E5" s="17" t="s">
        <v>95</v>
      </c>
    </row>
    <row r="6" spans="1:5" ht="18.75">
      <c r="A6" s="337" t="s">
        <v>82</v>
      </c>
      <c r="B6" s="338"/>
      <c r="C6" s="338"/>
      <c r="D6" s="338"/>
      <c r="E6" s="339"/>
    </row>
    <row r="7" spans="1:5" ht="58.5" customHeight="1">
      <c r="A7" s="19" t="s">
        <v>394</v>
      </c>
      <c r="B7" s="20" t="s">
        <v>83</v>
      </c>
      <c r="C7" s="308">
        <v>1274.4717600000001</v>
      </c>
      <c r="D7" s="308">
        <v>1429.7065999999998</v>
      </c>
      <c r="E7" s="141">
        <f>C7/D7</f>
        <v>0.8914218903375003</v>
      </c>
    </row>
    <row r="8" spans="1:5" ht="24.95" customHeight="1">
      <c r="A8" s="22" t="s">
        <v>32</v>
      </c>
      <c r="B8" s="23"/>
      <c r="C8" s="309"/>
      <c r="D8" s="309"/>
      <c r="E8" s="315"/>
    </row>
    <row r="9" spans="1:5" ht="58.5" customHeight="1">
      <c r="A9" s="25" t="s">
        <v>382</v>
      </c>
      <c r="B9" s="26" t="s">
        <v>83</v>
      </c>
      <c r="C9" s="310">
        <v>340.54912999999999</v>
      </c>
      <c r="D9" s="310">
        <v>481.98559999999998</v>
      </c>
      <c r="E9" s="142">
        <f t="shared" ref="E9:E24" si="0">C9/D9</f>
        <v>0.70655457341464145</v>
      </c>
    </row>
    <row r="10" spans="1:5" ht="48" customHeight="1">
      <c r="A10" s="25" t="s">
        <v>97</v>
      </c>
      <c r="B10" s="26" t="s">
        <v>83</v>
      </c>
      <c r="C10" s="310">
        <v>12.246</v>
      </c>
      <c r="D10" s="310">
        <v>12.196999999999999</v>
      </c>
      <c r="E10" s="142">
        <f t="shared" si="0"/>
        <v>1.0040173813232762</v>
      </c>
    </row>
    <row r="11" spans="1:5" ht="24.95" customHeight="1">
      <c r="A11" s="25" t="s">
        <v>98</v>
      </c>
      <c r="B11" s="26" t="s">
        <v>83</v>
      </c>
      <c r="C11" s="310">
        <v>328.30313000000001</v>
      </c>
      <c r="D11" s="310">
        <v>469.78859999999997</v>
      </c>
      <c r="E11" s="142">
        <f t="shared" si="0"/>
        <v>0.69883162341529792</v>
      </c>
    </row>
    <row r="12" spans="1:5" ht="24.95" customHeight="1">
      <c r="A12" s="29" t="s">
        <v>99</v>
      </c>
      <c r="B12" s="26" t="s">
        <v>83</v>
      </c>
      <c r="C12" s="310">
        <v>0</v>
      </c>
      <c r="D12" s="310">
        <v>0</v>
      </c>
      <c r="E12" s="142" t="e">
        <f t="shared" si="0"/>
        <v>#DIV/0!</v>
      </c>
    </row>
    <row r="13" spans="1:5" ht="24.95" customHeight="1">
      <c r="A13" s="30" t="s">
        <v>4</v>
      </c>
      <c r="B13" s="26" t="s">
        <v>83</v>
      </c>
      <c r="C13" s="310">
        <v>0</v>
      </c>
      <c r="D13" s="310">
        <v>0</v>
      </c>
      <c r="E13" s="142" t="e">
        <f t="shared" si="0"/>
        <v>#DIV/0!</v>
      </c>
    </row>
    <row r="14" spans="1:5" ht="24.95" customHeight="1">
      <c r="A14" s="30" t="s">
        <v>5</v>
      </c>
      <c r="B14" s="26" t="s">
        <v>83</v>
      </c>
      <c r="C14" s="310">
        <v>320.28342000000004</v>
      </c>
      <c r="D14" s="310">
        <v>426.959</v>
      </c>
      <c r="E14" s="142">
        <f t="shared" si="0"/>
        <v>0.75015029546162515</v>
      </c>
    </row>
    <row r="15" spans="1:5" ht="24.95" customHeight="1">
      <c r="A15" s="25" t="s">
        <v>100</v>
      </c>
      <c r="B15" s="26" t="s">
        <v>83</v>
      </c>
      <c r="C15" s="310">
        <v>100.42400000000001</v>
      </c>
      <c r="D15" s="310">
        <v>130.685</v>
      </c>
      <c r="E15" s="142">
        <f t="shared" si="0"/>
        <v>0.76844320312201098</v>
      </c>
    </row>
    <row r="16" spans="1:5" ht="24.95" customHeight="1">
      <c r="A16" s="25" t="s">
        <v>101</v>
      </c>
      <c r="B16" s="26" t="s">
        <v>83</v>
      </c>
      <c r="C16" s="310">
        <v>33.056100000000001</v>
      </c>
      <c r="D16" s="310">
        <v>9.1940999999999988</v>
      </c>
      <c r="E16" s="142">
        <f t="shared" si="0"/>
        <v>3.5953600678696125</v>
      </c>
    </row>
    <row r="17" spans="1:5" ht="24.95" customHeight="1">
      <c r="A17" s="30" t="s">
        <v>6</v>
      </c>
      <c r="B17" s="26" t="s">
        <v>83</v>
      </c>
      <c r="C17" s="310">
        <v>9.8681999999999999</v>
      </c>
      <c r="D17" s="310">
        <v>4.7010000000000005</v>
      </c>
      <c r="E17" s="142">
        <f t="shared" si="0"/>
        <v>2.0991703892788767</v>
      </c>
    </row>
    <row r="18" spans="1:5" ht="42" customHeight="1">
      <c r="A18" s="29" t="s">
        <v>102</v>
      </c>
      <c r="B18" s="26" t="s">
        <v>83</v>
      </c>
      <c r="C18" s="310">
        <v>268.25200000000007</v>
      </c>
      <c r="D18" s="310">
        <v>236.203</v>
      </c>
      <c r="E18" s="142">
        <f t="shared" si="0"/>
        <v>1.1356841361032675</v>
      </c>
    </row>
    <row r="19" spans="1:5" ht="24.95" customHeight="1">
      <c r="A19" s="29" t="s">
        <v>103</v>
      </c>
      <c r="B19" s="26" t="s">
        <v>83</v>
      </c>
      <c r="C19" s="310">
        <v>92.472999999999999</v>
      </c>
      <c r="D19" s="310">
        <v>28.986699999999999</v>
      </c>
      <c r="E19" s="142">
        <f t="shared" si="0"/>
        <v>3.1901872237957409</v>
      </c>
    </row>
    <row r="20" spans="1:5" ht="24.95" customHeight="1">
      <c r="A20" s="29" t="s">
        <v>104</v>
      </c>
      <c r="B20" s="26" t="s">
        <v>83</v>
      </c>
      <c r="C20" s="310">
        <v>2.944</v>
      </c>
      <c r="D20" s="310">
        <v>3.0645000000000002</v>
      </c>
      <c r="E20" s="142">
        <f t="shared" si="0"/>
        <v>0.96067874041442314</v>
      </c>
    </row>
    <row r="21" spans="1:5" ht="24.95" customHeight="1">
      <c r="A21" s="30" t="s">
        <v>86</v>
      </c>
      <c r="B21" s="26" t="s">
        <v>83</v>
      </c>
      <c r="C21" s="310">
        <v>106.62191000000001</v>
      </c>
      <c r="D21" s="310">
        <v>107.92770000000002</v>
      </c>
      <c r="E21" s="142">
        <f t="shared" si="0"/>
        <v>0.9879012524124946</v>
      </c>
    </row>
    <row r="22" spans="1:5" ht="24.95" customHeight="1">
      <c r="A22" s="31" t="s">
        <v>105</v>
      </c>
      <c r="B22" s="26" t="s">
        <v>19</v>
      </c>
      <c r="C22" s="311">
        <v>20.616182079943062</v>
      </c>
      <c r="D22" s="311">
        <v>22.574433549650259</v>
      </c>
      <c r="E22" s="142">
        <f t="shared" si="0"/>
        <v>0.91325357221477055</v>
      </c>
    </row>
    <row r="23" spans="1:5" ht="24.95" customHeight="1">
      <c r="A23" s="31" t="s">
        <v>106</v>
      </c>
      <c r="B23" s="26" t="s">
        <v>83</v>
      </c>
      <c r="C23" s="312">
        <v>67.373000000000005</v>
      </c>
      <c r="D23" s="313">
        <v>67.95</v>
      </c>
      <c r="E23" s="142">
        <f t="shared" si="0"/>
        <v>0.99150846210448862</v>
      </c>
    </row>
    <row r="24" spans="1:5" ht="24.95" customHeight="1">
      <c r="A24" s="31" t="s">
        <v>41</v>
      </c>
      <c r="B24" s="26" t="s">
        <v>83</v>
      </c>
      <c r="C24" s="312">
        <v>8.5069999999999997</v>
      </c>
      <c r="D24" s="313">
        <v>10.196999999999999</v>
      </c>
      <c r="E24" s="142">
        <f t="shared" si="0"/>
        <v>0.83426497989604786</v>
      </c>
    </row>
    <row r="25" spans="1:5" ht="24.95" customHeight="1">
      <c r="A25" s="31" t="s">
        <v>107</v>
      </c>
      <c r="B25" s="26" t="s">
        <v>13</v>
      </c>
      <c r="C25" s="312">
        <v>88</v>
      </c>
      <c r="D25" s="313">
        <v>95</v>
      </c>
      <c r="E25" s="316"/>
    </row>
    <row r="26" spans="1:5" ht="24.95" customHeight="1">
      <c r="A26" s="31" t="s">
        <v>108</v>
      </c>
      <c r="B26" s="26" t="s">
        <v>13</v>
      </c>
      <c r="C26" s="312">
        <v>12</v>
      </c>
      <c r="D26" s="313">
        <v>5</v>
      </c>
      <c r="E26" s="316"/>
    </row>
    <row r="27" spans="1:5" ht="69.75" customHeight="1">
      <c r="A27" s="33" t="s">
        <v>109</v>
      </c>
      <c r="B27" s="26" t="s">
        <v>83</v>
      </c>
      <c r="C27" s="312">
        <v>719.83</v>
      </c>
      <c r="D27" s="313">
        <v>683.5</v>
      </c>
      <c r="E27" s="142">
        <f>C27/D27</f>
        <v>1.0531528895391369</v>
      </c>
    </row>
    <row r="28" spans="1:5" ht="63.75" customHeight="1">
      <c r="A28" s="33" t="s">
        <v>110</v>
      </c>
      <c r="B28" s="26" t="s">
        <v>83</v>
      </c>
      <c r="C28" s="312">
        <v>187.7</v>
      </c>
      <c r="D28" s="313">
        <v>151.9</v>
      </c>
      <c r="E28" s="142">
        <f>C28/D28</f>
        <v>1.2356813693219222</v>
      </c>
    </row>
    <row r="29" spans="1:5" ht="24.95" customHeight="1">
      <c r="A29" s="33" t="s">
        <v>111</v>
      </c>
      <c r="B29" s="26" t="s">
        <v>19</v>
      </c>
      <c r="C29" s="314">
        <v>3.0362833433086913</v>
      </c>
      <c r="D29" s="314">
        <v>2.4169999999999998</v>
      </c>
      <c r="E29" s="142">
        <f>C29/D29</f>
        <v>1.2562198358745105</v>
      </c>
    </row>
    <row r="30" spans="1:5" ht="24.95" customHeight="1">
      <c r="A30" s="337" t="s">
        <v>21</v>
      </c>
      <c r="B30" s="338"/>
      <c r="C30" s="335"/>
      <c r="D30" s="335"/>
      <c r="E30" s="336"/>
    </row>
    <row r="31" spans="1:5" ht="24.95" customHeight="1">
      <c r="A31" s="34" t="s">
        <v>112</v>
      </c>
      <c r="B31" s="187"/>
      <c r="C31" s="201"/>
      <c r="D31" s="209"/>
      <c r="E31" s="187"/>
    </row>
    <row r="32" spans="1:5" ht="51.75" customHeight="1">
      <c r="A32" s="35" t="s">
        <v>113</v>
      </c>
      <c r="B32" s="23" t="s">
        <v>83</v>
      </c>
      <c r="C32" s="317">
        <v>439.26770999999997</v>
      </c>
      <c r="D32" s="317">
        <v>566.4</v>
      </c>
      <c r="E32" s="144">
        <f>C32/D32</f>
        <v>0.77554327330508477</v>
      </c>
    </row>
    <row r="33" spans="1:11" ht="24.95" customHeight="1">
      <c r="A33" s="35" t="s">
        <v>377</v>
      </c>
      <c r="B33" s="23" t="s">
        <v>13</v>
      </c>
      <c r="C33" s="196">
        <v>86.120461741276856</v>
      </c>
      <c r="D33" s="196">
        <v>104.9</v>
      </c>
      <c r="E33" s="32"/>
    </row>
    <row r="34" spans="1:11" ht="24.95" customHeight="1">
      <c r="A34" s="36" t="s">
        <v>114</v>
      </c>
      <c r="B34" s="20"/>
      <c r="C34" s="21"/>
      <c r="D34" s="21"/>
      <c r="E34" s="37"/>
    </row>
    <row r="35" spans="1:11" ht="42" customHeight="1">
      <c r="A35" s="38" t="s">
        <v>115</v>
      </c>
      <c r="B35" s="23" t="s">
        <v>83</v>
      </c>
      <c r="C35" s="235">
        <v>0</v>
      </c>
      <c r="D35" s="235">
        <v>0</v>
      </c>
      <c r="E35" s="142" t="e">
        <f>C35/D35</f>
        <v>#DIV/0!</v>
      </c>
      <c r="I35" s="188"/>
      <c r="J35" s="188"/>
      <c r="K35" s="188"/>
    </row>
    <row r="36" spans="1:11" ht="24.95" customHeight="1">
      <c r="A36" s="38" t="s">
        <v>20</v>
      </c>
      <c r="B36" s="23" t="s">
        <v>13</v>
      </c>
      <c r="C36" s="172" t="e">
        <v>#DIV/0!</v>
      </c>
      <c r="D36" s="186">
        <v>0</v>
      </c>
      <c r="E36" s="32"/>
      <c r="I36" s="188"/>
      <c r="J36" s="188"/>
      <c r="K36" s="188"/>
    </row>
    <row r="37" spans="1:11" ht="24.95" customHeight="1">
      <c r="A37" s="36" t="s">
        <v>116</v>
      </c>
      <c r="B37" s="20"/>
      <c r="C37" s="21"/>
      <c r="D37" s="37"/>
      <c r="E37" s="37"/>
      <c r="I37" s="188"/>
      <c r="J37" s="188"/>
      <c r="K37" s="188"/>
    </row>
    <row r="38" spans="1:11" ht="24.95" customHeight="1">
      <c r="A38" s="39" t="s">
        <v>115</v>
      </c>
      <c r="B38" s="23" t="s">
        <v>83</v>
      </c>
      <c r="C38" s="235">
        <v>311.32911000000001</v>
      </c>
      <c r="D38" s="235">
        <v>429.8</v>
      </c>
      <c r="E38" s="142">
        <f>C38/D38</f>
        <v>0.72435809678920426</v>
      </c>
      <c r="I38" s="188"/>
      <c r="J38" s="188"/>
      <c r="K38" s="188"/>
    </row>
    <row r="39" spans="1:11" ht="24.95" customHeight="1">
      <c r="A39" s="38" t="s">
        <v>20</v>
      </c>
      <c r="B39" s="23" t="s">
        <v>13</v>
      </c>
      <c r="C39" s="172">
        <v>82.159338274981437</v>
      </c>
      <c r="D39" s="186">
        <v>114.8</v>
      </c>
      <c r="E39" s="32"/>
    </row>
    <row r="40" spans="1:11" ht="39" customHeight="1">
      <c r="A40" s="36" t="s">
        <v>117</v>
      </c>
      <c r="B40" s="20"/>
      <c r="C40" s="21"/>
      <c r="D40" s="37"/>
      <c r="E40" s="37"/>
    </row>
    <row r="41" spans="1:11" ht="39.75" customHeight="1">
      <c r="A41" s="39" t="s">
        <v>118</v>
      </c>
      <c r="B41" s="23" t="s">
        <v>83</v>
      </c>
      <c r="C41" s="235">
        <v>100.42400000000001</v>
      </c>
      <c r="D41" s="235">
        <v>126.7</v>
      </c>
      <c r="E41" s="142">
        <f>C41/D41</f>
        <v>0.79261247040252569</v>
      </c>
    </row>
    <row r="42" spans="1:11" ht="24.95" customHeight="1">
      <c r="A42" s="40" t="s">
        <v>20</v>
      </c>
      <c r="B42" s="26" t="s">
        <v>13</v>
      </c>
      <c r="C42" s="172">
        <v>98.155247864318099</v>
      </c>
      <c r="D42" s="197">
        <v>83.2</v>
      </c>
      <c r="E42" s="32"/>
    </row>
    <row r="43" spans="1:11" ht="63.75" customHeight="1">
      <c r="A43" s="36" t="s">
        <v>119</v>
      </c>
      <c r="B43" s="20"/>
      <c r="C43" s="21"/>
      <c r="D43" s="37"/>
      <c r="E43" s="37"/>
    </row>
    <row r="44" spans="1:11" ht="42" customHeight="1">
      <c r="A44" s="39" t="s">
        <v>118</v>
      </c>
      <c r="B44" s="23" t="s">
        <v>83</v>
      </c>
      <c r="C44" s="148">
        <v>27.514600000000002</v>
      </c>
      <c r="D44" s="143">
        <v>9.9350000000000005</v>
      </c>
      <c r="E44" s="142">
        <f>C44/D44</f>
        <v>2.7694614997483642</v>
      </c>
    </row>
    <row r="45" spans="1:11" ht="42.75" customHeight="1">
      <c r="A45" s="41" t="s">
        <v>383</v>
      </c>
      <c r="B45" s="42"/>
      <c r="C45" s="43"/>
      <c r="D45" s="193"/>
      <c r="E45" s="27"/>
    </row>
    <row r="46" spans="1:11" ht="24.95" customHeight="1">
      <c r="A46" s="44" t="s">
        <v>52</v>
      </c>
      <c r="B46" s="45" t="s">
        <v>83</v>
      </c>
      <c r="C46" s="318">
        <v>12.246</v>
      </c>
      <c r="D46" s="332">
        <v>12.196999999999999</v>
      </c>
      <c r="E46" s="142">
        <f>C46/D46</f>
        <v>1.0040173813232762</v>
      </c>
    </row>
    <row r="47" spans="1:11" ht="24.95" customHeight="1">
      <c r="A47" s="47" t="s">
        <v>120</v>
      </c>
      <c r="B47" s="48" t="s">
        <v>13</v>
      </c>
      <c r="C47" s="147" t="s">
        <v>3</v>
      </c>
      <c r="D47" s="147" t="s">
        <v>3</v>
      </c>
      <c r="E47" s="49"/>
    </row>
    <row r="48" spans="1:11" ht="24.95" customHeight="1">
      <c r="A48" s="50" t="s">
        <v>121</v>
      </c>
      <c r="B48" s="51"/>
      <c r="C48" s="177"/>
      <c r="D48" s="177"/>
      <c r="E48" s="52"/>
    </row>
    <row r="49" spans="1:5" ht="24.95" customHeight="1">
      <c r="A49" s="53" t="s">
        <v>122</v>
      </c>
      <c r="B49" s="23" t="s">
        <v>83</v>
      </c>
      <c r="C49" s="310">
        <v>3.0379999999999998</v>
      </c>
      <c r="D49" s="310">
        <v>4.7</v>
      </c>
      <c r="E49" s="142">
        <f>C49/D49</f>
        <v>0.64638297872340422</v>
      </c>
    </row>
    <row r="50" spans="1:5" ht="24.95" customHeight="1">
      <c r="A50" s="53" t="s">
        <v>53</v>
      </c>
      <c r="B50" s="23" t="s">
        <v>54</v>
      </c>
      <c r="C50" s="305"/>
      <c r="D50" s="211">
        <v>1659</v>
      </c>
      <c r="E50" s="142">
        <f>C50/D50</f>
        <v>0</v>
      </c>
    </row>
    <row r="51" spans="1:5" ht="24.95" customHeight="1">
      <c r="A51" s="54" t="s">
        <v>123</v>
      </c>
      <c r="B51" s="48" t="s">
        <v>54</v>
      </c>
      <c r="C51" s="146">
        <v>0</v>
      </c>
      <c r="D51" s="146">
        <v>2.5999999999999999E-2</v>
      </c>
      <c r="E51" s="142">
        <f>C51/D51</f>
        <v>0</v>
      </c>
    </row>
    <row r="52" spans="1:5" ht="24.95" customHeight="1">
      <c r="A52" s="55" t="s">
        <v>124</v>
      </c>
      <c r="B52" s="56"/>
      <c r="C52" s="202"/>
      <c r="D52" s="46"/>
      <c r="E52" s="52"/>
    </row>
    <row r="53" spans="1:5" ht="24.95" customHeight="1">
      <c r="A53" s="57" t="s">
        <v>55</v>
      </c>
      <c r="B53" s="45" t="s">
        <v>56</v>
      </c>
      <c r="C53" s="147" t="s">
        <v>3</v>
      </c>
      <c r="D53" s="147" t="s">
        <v>3</v>
      </c>
      <c r="E53" s="28"/>
    </row>
    <row r="54" spans="1:5" ht="24.95" customHeight="1">
      <c r="A54" s="58" t="s">
        <v>77</v>
      </c>
      <c r="B54" s="59" t="s">
        <v>78</v>
      </c>
      <c r="C54" s="147" t="s">
        <v>3</v>
      </c>
      <c r="D54" s="147" t="s">
        <v>3</v>
      </c>
      <c r="E54" s="24"/>
    </row>
    <row r="55" spans="1:5" ht="24.95" customHeight="1">
      <c r="A55" s="50" t="s">
        <v>125</v>
      </c>
      <c r="B55" s="51"/>
      <c r="C55" s="147" t="s">
        <v>3</v>
      </c>
      <c r="D55" s="147" t="s">
        <v>3</v>
      </c>
      <c r="E55" s="52"/>
    </row>
    <row r="56" spans="1:5" ht="24.95" customHeight="1">
      <c r="A56" s="53" t="s">
        <v>15</v>
      </c>
      <c r="B56" s="23" t="s">
        <v>83</v>
      </c>
      <c r="C56" s="147" t="s">
        <v>3</v>
      </c>
      <c r="D56" s="147" t="s">
        <v>3</v>
      </c>
      <c r="E56" s="24"/>
    </row>
    <row r="57" spans="1:5" ht="24.95" customHeight="1">
      <c r="A57" s="54" t="s">
        <v>16</v>
      </c>
      <c r="B57" s="48" t="s">
        <v>13</v>
      </c>
      <c r="C57" s="147" t="s">
        <v>3</v>
      </c>
      <c r="D57" s="147" t="s">
        <v>3</v>
      </c>
      <c r="E57" s="49"/>
    </row>
    <row r="58" spans="1:5" ht="24.95" customHeight="1">
      <c r="A58" s="50" t="s">
        <v>17</v>
      </c>
      <c r="B58" s="51"/>
      <c r="C58" s="177"/>
      <c r="D58" s="21"/>
      <c r="E58" s="52"/>
    </row>
    <row r="59" spans="1:5" ht="24.95" customHeight="1">
      <c r="A59" s="53" t="s">
        <v>126</v>
      </c>
      <c r="B59" s="23" t="s">
        <v>18</v>
      </c>
      <c r="C59" s="303">
        <f>32+117</f>
        <v>149</v>
      </c>
      <c r="D59" s="143">
        <v>170</v>
      </c>
      <c r="E59" s="142">
        <f>C59/D59</f>
        <v>0.87647058823529411</v>
      </c>
    </row>
    <row r="60" spans="1:5" ht="39.75" customHeight="1">
      <c r="A60" s="54" t="s">
        <v>127</v>
      </c>
      <c r="B60" s="48" t="s">
        <v>13</v>
      </c>
      <c r="C60" s="162">
        <v>35.268269106253086</v>
      </c>
      <c r="D60" s="162">
        <v>26.5</v>
      </c>
      <c r="E60" s="49"/>
    </row>
    <row r="61" spans="1:5" ht="24.95" customHeight="1">
      <c r="A61" s="19" t="s">
        <v>128</v>
      </c>
      <c r="B61" s="176" t="s">
        <v>388</v>
      </c>
      <c r="C61" s="319">
        <v>84.582229999999996</v>
      </c>
      <c r="D61" s="320">
        <v>85</v>
      </c>
      <c r="E61" s="142">
        <f>C61/D61</f>
        <v>0.99508505882352938</v>
      </c>
    </row>
    <row r="62" spans="1:5" ht="24.95" customHeight="1">
      <c r="A62" s="60" t="s">
        <v>9</v>
      </c>
      <c r="B62" s="61" t="s">
        <v>388</v>
      </c>
      <c r="C62" s="235">
        <v>18.7486</v>
      </c>
      <c r="D62" s="320">
        <v>11</v>
      </c>
      <c r="E62" s="142">
        <f>C62/D62</f>
        <v>1.7044181818181818</v>
      </c>
    </row>
    <row r="63" spans="1:5" ht="24.95" hidden="1" customHeight="1">
      <c r="A63" s="334" t="s">
        <v>129</v>
      </c>
      <c r="B63" s="335"/>
      <c r="C63" s="335"/>
      <c r="D63" s="335"/>
      <c r="E63" s="336"/>
    </row>
    <row r="64" spans="1:5" ht="90.75" hidden="1" customHeight="1">
      <c r="A64" s="19" t="s">
        <v>130</v>
      </c>
      <c r="B64" s="45" t="s">
        <v>88</v>
      </c>
      <c r="C64" s="62" t="s">
        <v>3</v>
      </c>
      <c r="D64" s="62">
        <v>-4.9000000000000004</v>
      </c>
      <c r="E64" s="195"/>
    </row>
    <row r="65" spans="1:5" ht="24.95" hidden="1" customHeight="1">
      <c r="A65" s="31" t="s">
        <v>89</v>
      </c>
      <c r="B65" s="63"/>
      <c r="C65" s="204"/>
      <c r="D65" s="64"/>
      <c r="E65" s="64"/>
    </row>
    <row r="66" spans="1:5" ht="24.95" hidden="1" customHeight="1">
      <c r="A66" s="29" t="s">
        <v>131</v>
      </c>
      <c r="B66" s="26" t="s">
        <v>37</v>
      </c>
      <c r="C66" s="206">
        <v>29657</v>
      </c>
      <c r="D66" s="206">
        <v>29969</v>
      </c>
      <c r="E66" s="142">
        <f>C66/D66</f>
        <v>0.98958924221695754</v>
      </c>
    </row>
    <row r="67" spans="1:5" ht="24.95" hidden="1" customHeight="1">
      <c r="A67" s="64" t="s">
        <v>132</v>
      </c>
      <c r="B67" s="26" t="s">
        <v>13</v>
      </c>
      <c r="C67" s="205">
        <f>C66/63918*100</f>
        <v>46.398510591695604</v>
      </c>
      <c r="D67" s="205">
        <f>D66/63918*100</f>
        <v>46.886636002378047</v>
      </c>
      <c r="E67" s="142"/>
    </row>
    <row r="68" spans="1:5" ht="24.95" hidden="1" customHeight="1">
      <c r="A68" s="29" t="s">
        <v>133</v>
      </c>
      <c r="B68" s="26" t="s">
        <v>37</v>
      </c>
      <c r="C68" s="206">
        <v>33676</v>
      </c>
      <c r="D68" s="206">
        <v>33949</v>
      </c>
      <c r="E68" s="142">
        <f t="shared" ref="E68:E77" si="1">C68/D68</f>
        <v>0.99195852602433066</v>
      </c>
    </row>
    <row r="69" spans="1:5" ht="24.95" hidden="1" customHeight="1">
      <c r="A69" s="29" t="s">
        <v>134</v>
      </c>
      <c r="B69" s="26" t="s">
        <v>13</v>
      </c>
      <c r="C69" s="205">
        <f>C68/63918*100</f>
        <v>52.686254263274826</v>
      </c>
      <c r="D69" s="205">
        <f>D68/63918*100</f>
        <v>53.113363997621953</v>
      </c>
      <c r="E69" s="142"/>
    </row>
    <row r="70" spans="1:5" ht="24.95" hidden="1" customHeight="1">
      <c r="A70" s="31" t="s">
        <v>70</v>
      </c>
      <c r="B70" s="26"/>
      <c r="C70" s="204"/>
      <c r="D70" s="64"/>
      <c r="E70" s="142"/>
    </row>
    <row r="71" spans="1:5" ht="24.95" hidden="1" customHeight="1">
      <c r="A71" s="29" t="s">
        <v>135</v>
      </c>
      <c r="B71" s="26" t="s">
        <v>37</v>
      </c>
      <c r="C71" s="206">
        <v>15153</v>
      </c>
      <c r="D71" s="206">
        <v>15288</v>
      </c>
      <c r="E71" s="142">
        <f t="shared" si="1"/>
        <v>0.9911695447409733</v>
      </c>
    </row>
    <row r="72" spans="1:5" ht="24.95" hidden="1" customHeight="1">
      <c r="A72" s="64" t="s">
        <v>132</v>
      </c>
      <c r="B72" s="26" t="s">
        <v>13</v>
      </c>
      <c r="C72" s="205">
        <f>C71/63333*100</f>
        <v>23.925915399554736</v>
      </c>
      <c r="D72" s="205">
        <f>D71/63918*100</f>
        <v>23.918145123439409</v>
      </c>
      <c r="E72" s="142"/>
    </row>
    <row r="73" spans="1:5" ht="24.95" hidden="1" customHeight="1">
      <c r="A73" s="29" t="s">
        <v>136</v>
      </c>
      <c r="B73" s="26" t="s">
        <v>37</v>
      </c>
      <c r="C73" s="206">
        <v>33848</v>
      </c>
      <c r="D73" s="206">
        <v>34429</v>
      </c>
      <c r="E73" s="142">
        <f t="shared" si="1"/>
        <v>0.98312469139388303</v>
      </c>
    </row>
    <row r="74" spans="1:5" ht="24.95" hidden="1" customHeight="1">
      <c r="A74" s="64" t="s">
        <v>132</v>
      </c>
      <c r="B74" s="26" t="s">
        <v>13</v>
      </c>
      <c r="C74" s="205">
        <f>C73/63333*100</f>
        <v>53.444491813114801</v>
      </c>
      <c r="D74" s="205">
        <f>D73/63918*100</f>
        <v>53.864326167902618</v>
      </c>
      <c r="E74" s="142"/>
    </row>
    <row r="75" spans="1:5" ht="24.95" hidden="1" customHeight="1">
      <c r="A75" s="29" t="s">
        <v>137</v>
      </c>
      <c r="B75" s="26" t="s">
        <v>37</v>
      </c>
      <c r="C75" s="206">
        <v>14332</v>
      </c>
      <c r="D75" s="206">
        <v>14201</v>
      </c>
      <c r="E75" s="142">
        <f t="shared" si="1"/>
        <v>1.0092247024857404</v>
      </c>
    </row>
    <row r="76" spans="1:5" ht="24.95" hidden="1" customHeight="1">
      <c r="A76" s="64" t="s">
        <v>132</v>
      </c>
      <c r="B76" s="26" t="s">
        <v>13</v>
      </c>
      <c r="C76" s="205">
        <f>C75/63333*100</f>
        <v>22.629592787330459</v>
      </c>
      <c r="D76" s="205">
        <f>D75/63918*100</f>
        <v>22.217528708657969</v>
      </c>
      <c r="E76" s="142"/>
    </row>
    <row r="77" spans="1:5" ht="42.75" hidden="1" customHeight="1">
      <c r="A77" s="33" t="s">
        <v>138</v>
      </c>
      <c r="B77" s="26" t="s">
        <v>88</v>
      </c>
      <c r="C77" s="64" t="s">
        <v>3</v>
      </c>
      <c r="D77" s="64">
        <v>-276</v>
      </c>
      <c r="E77" s="142" t="e">
        <f t="shared" si="1"/>
        <v>#VALUE!</v>
      </c>
    </row>
    <row r="78" spans="1:5" ht="43.5" hidden="1" customHeight="1">
      <c r="A78" s="33" t="s">
        <v>24</v>
      </c>
      <c r="B78" s="26" t="s">
        <v>13</v>
      </c>
      <c r="C78" s="205">
        <f>45400/63333*100</f>
        <v>71.68458781362007</v>
      </c>
      <c r="D78" s="205">
        <f>45686/63918*100</f>
        <v>71.475953565505804</v>
      </c>
      <c r="E78" s="142"/>
    </row>
    <row r="79" spans="1:5" ht="48.75" hidden="1" customHeight="1">
      <c r="A79" s="33" t="s">
        <v>139</v>
      </c>
      <c r="B79" s="61" t="s">
        <v>13</v>
      </c>
      <c r="C79" s="207">
        <f>17933/63333*100</f>
        <v>28.31541218637993</v>
      </c>
      <c r="D79" s="207">
        <f>18232/63918*100</f>
        <v>28.524046434494192</v>
      </c>
      <c r="E79" s="142"/>
    </row>
    <row r="80" spans="1:5" ht="24.95" hidden="1" customHeight="1">
      <c r="A80" s="337" t="s">
        <v>140</v>
      </c>
      <c r="B80" s="338"/>
      <c r="C80" s="338"/>
      <c r="D80" s="338"/>
      <c r="E80" s="339"/>
    </row>
    <row r="81" spans="1:5" ht="24.95" hidden="1" customHeight="1">
      <c r="A81" s="66" t="s">
        <v>141</v>
      </c>
      <c r="B81" s="67" t="s">
        <v>23</v>
      </c>
      <c r="C81" s="194">
        <v>63.332999999999998</v>
      </c>
      <c r="D81" s="194">
        <v>63.917999999999999</v>
      </c>
      <c r="E81" s="195">
        <f>C81/D81</f>
        <v>0.99084764854970431</v>
      </c>
    </row>
    <row r="82" spans="1:5" ht="24.95" hidden="1" customHeight="1">
      <c r="A82" s="19" t="s">
        <v>142</v>
      </c>
      <c r="B82" s="45" t="s">
        <v>37</v>
      </c>
      <c r="C82" s="203"/>
      <c r="D82" s="145"/>
      <c r="E82" s="195"/>
    </row>
    <row r="83" spans="1:5" ht="24.95" hidden="1" customHeight="1">
      <c r="A83" s="31" t="s">
        <v>143</v>
      </c>
      <c r="B83" s="26" t="s">
        <v>37</v>
      </c>
      <c r="C83" s="183">
        <v>19.327999999999999</v>
      </c>
      <c r="D83" s="151">
        <v>19.399999999999999</v>
      </c>
      <c r="E83" s="195">
        <f>C83/D83</f>
        <v>0.99628865979381442</v>
      </c>
    </row>
    <row r="84" spans="1:5" ht="24.95" hidden="1" customHeight="1">
      <c r="A84" s="29" t="s">
        <v>144</v>
      </c>
      <c r="B84" s="26" t="s">
        <v>37</v>
      </c>
      <c r="C84" s="183">
        <v>18.204999999999998</v>
      </c>
      <c r="D84" s="151">
        <v>18.3</v>
      </c>
      <c r="E84" s="195">
        <f>C84/D84</f>
        <v>0.99480874316939882</v>
      </c>
    </row>
    <row r="85" spans="1:5" ht="24.95" hidden="1" customHeight="1">
      <c r="A85" s="31" t="s">
        <v>44</v>
      </c>
      <c r="B85" s="26" t="s">
        <v>37</v>
      </c>
      <c r="C85" s="151" t="s">
        <v>3</v>
      </c>
      <c r="D85" s="151" t="s">
        <v>3</v>
      </c>
      <c r="E85" s="195"/>
    </row>
    <row r="86" spans="1:5" ht="24.95" hidden="1" customHeight="1">
      <c r="A86" s="31" t="s">
        <v>145</v>
      </c>
      <c r="B86" s="26" t="s">
        <v>37</v>
      </c>
      <c r="C86" s="151" t="s">
        <v>3</v>
      </c>
      <c r="D86" s="151" t="s">
        <v>3</v>
      </c>
      <c r="E86" s="195"/>
    </row>
    <row r="87" spans="1:5" ht="24.95" hidden="1" customHeight="1">
      <c r="A87" s="25" t="s">
        <v>146</v>
      </c>
      <c r="B87" s="68" t="s">
        <v>37</v>
      </c>
      <c r="C87" s="198">
        <v>0.55000000000000004</v>
      </c>
      <c r="D87" s="151">
        <v>0.58499999999999996</v>
      </c>
      <c r="E87" s="195">
        <f>C87/D87</f>
        <v>0.94017094017094027</v>
      </c>
    </row>
    <row r="88" spans="1:5" ht="64.5" hidden="1" customHeight="1">
      <c r="A88" s="31" t="s">
        <v>29</v>
      </c>
      <c r="B88" s="26" t="s">
        <v>13</v>
      </c>
      <c r="C88" s="151">
        <v>5.9</v>
      </c>
      <c r="D88" s="151">
        <v>6.35</v>
      </c>
      <c r="E88" s="32"/>
    </row>
    <row r="89" spans="1:5" ht="45" hidden="1" customHeight="1">
      <c r="A89" s="25" t="s">
        <v>96</v>
      </c>
      <c r="B89" s="26" t="s">
        <v>13</v>
      </c>
      <c r="C89" s="151">
        <v>0.8</v>
      </c>
      <c r="D89" s="151">
        <v>1.1000000000000001</v>
      </c>
      <c r="E89" s="32"/>
    </row>
    <row r="90" spans="1:5" ht="45.75" hidden="1" customHeight="1">
      <c r="A90" s="25" t="s">
        <v>97</v>
      </c>
      <c r="B90" s="26" t="s">
        <v>13</v>
      </c>
      <c r="C90" s="183">
        <v>0.6</v>
      </c>
      <c r="D90" s="151">
        <v>0.65</v>
      </c>
      <c r="E90" s="32"/>
    </row>
    <row r="91" spans="1:5" ht="31.5" hidden="1" customHeight="1">
      <c r="A91" s="25" t="s">
        <v>98</v>
      </c>
      <c r="B91" s="26" t="s">
        <v>13</v>
      </c>
      <c r="C91" s="183">
        <v>0.2</v>
      </c>
      <c r="D91" s="151">
        <v>0.45</v>
      </c>
      <c r="E91" s="32"/>
    </row>
    <row r="92" spans="1:5" ht="24.95" hidden="1" customHeight="1">
      <c r="A92" s="29" t="s">
        <v>99</v>
      </c>
      <c r="B92" s="26" t="s">
        <v>13</v>
      </c>
      <c r="C92" s="151">
        <v>0</v>
      </c>
      <c r="D92" s="151">
        <v>0</v>
      </c>
      <c r="E92" s="32"/>
    </row>
    <row r="93" spans="1:5" ht="24.95" hidden="1" customHeight="1">
      <c r="A93" s="30" t="s">
        <v>4</v>
      </c>
      <c r="B93" s="26" t="s">
        <v>13</v>
      </c>
      <c r="C93" s="151">
        <v>0</v>
      </c>
      <c r="D93" s="151">
        <v>0</v>
      </c>
      <c r="E93" s="32"/>
    </row>
    <row r="94" spans="1:5" ht="24.95" hidden="1" customHeight="1">
      <c r="A94" s="30" t="s">
        <v>5</v>
      </c>
      <c r="B94" s="26" t="s">
        <v>13</v>
      </c>
      <c r="C94" s="183">
        <v>0.68</v>
      </c>
      <c r="D94" s="151">
        <v>0.68</v>
      </c>
      <c r="E94" s="32"/>
    </row>
    <row r="95" spans="1:5" ht="24.95" hidden="1" customHeight="1">
      <c r="A95" s="25" t="s">
        <v>100</v>
      </c>
      <c r="B95" s="26" t="s">
        <v>13</v>
      </c>
      <c r="C95" s="151">
        <v>0</v>
      </c>
      <c r="D95" s="151">
        <v>0</v>
      </c>
      <c r="E95" s="32"/>
    </row>
    <row r="96" spans="1:5" ht="52.5" hidden="1" customHeight="1">
      <c r="A96" s="25" t="s">
        <v>101</v>
      </c>
      <c r="B96" s="26" t="s">
        <v>13</v>
      </c>
      <c r="C96" s="151">
        <v>0.02</v>
      </c>
      <c r="D96" s="151">
        <v>0.4</v>
      </c>
      <c r="E96" s="32"/>
    </row>
    <row r="97" spans="1:5" ht="24.95" hidden="1" customHeight="1">
      <c r="A97" s="30" t="s">
        <v>147</v>
      </c>
      <c r="B97" s="26" t="s">
        <v>13</v>
      </c>
      <c r="C97" s="183">
        <v>0.25</v>
      </c>
      <c r="D97" s="151">
        <v>0.25</v>
      </c>
      <c r="E97" s="32"/>
    </row>
    <row r="98" spans="1:5" ht="24.95" hidden="1" customHeight="1">
      <c r="A98" s="29" t="s">
        <v>125</v>
      </c>
      <c r="B98" s="23" t="s">
        <v>13</v>
      </c>
      <c r="C98" s="183">
        <v>1.94</v>
      </c>
      <c r="D98" s="183">
        <v>1.93</v>
      </c>
      <c r="E98" s="32"/>
    </row>
    <row r="99" spans="1:5" ht="24.95" hidden="1" customHeight="1">
      <c r="A99" s="29" t="s">
        <v>103</v>
      </c>
      <c r="B99" s="23" t="s">
        <v>13</v>
      </c>
      <c r="C99" s="208">
        <v>4.8000000000000001E-2</v>
      </c>
      <c r="D99" s="151">
        <v>0.03</v>
      </c>
      <c r="E99" s="65"/>
    </row>
    <row r="100" spans="1:5" ht="24.95" hidden="1" customHeight="1">
      <c r="A100" s="29" t="s">
        <v>104</v>
      </c>
      <c r="B100" s="23" t="s">
        <v>13</v>
      </c>
      <c r="C100" s="151">
        <v>0.09</v>
      </c>
      <c r="D100" s="151">
        <v>0.09</v>
      </c>
      <c r="E100" s="65"/>
    </row>
    <row r="101" spans="1:5" ht="24.95" hidden="1" customHeight="1">
      <c r="A101" s="30" t="s">
        <v>86</v>
      </c>
      <c r="B101" s="23" t="s">
        <v>13</v>
      </c>
      <c r="C101" s="183">
        <v>1.272</v>
      </c>
      <c r="D101" s="183">
        <v>1.87</v>
      </c>
      <c r="E101" s="65"/>
    </row>
    <row r="102" spans="1:5" ht="80.25" hidden="1" customHeight="1">
      <c r="A102" s="69" t="s">
        <v>148</v>
      </c>
      <c r="B102" s="61" t="s">
        <v>13</v>
      </c>
      <c r="C102" s="145">
        <v>5.82</v>
      </c>
      <c r="D102" s="145">
        <v>5.8</v>
      </c>
      <c r="E102" s="65"/>
    </row>
    <row r="103" spans="1:5" ht="24.95" customHeight="1">
      <c r="A103" s="337" t="s">
        <v>149</v>
      </c>
      <c r="B103" s="338"/>
      <c r="C103" s="338"/>
      <c r="D103" s="338"/>
      <c r="E103" s="339"/>
    </row>
    <row r="104" spans="1:5" ht="24.95" customHeight="1">
      <c r="A104" s="31" t="s">
        <v>150</v>
      </c>
      <c r="B104" s="26" t="s">
        <v>23</v>
      </c>
      <c r="C104" s="321">
        <v>15.53308</v>
      </c>
      <c r="D104" s="321">
        <v>15.628390000000001</v>
      </c>
      <c r="E104" s="142">
        <f>C104/D104</f>
        <v>0.99390148313421911</v>
      </c>
    </row>
    <row r="105" spans="1:5" ht="24.95" customHeight="1">
      <c r="A105" s="19" t="s">
        <v>31</v>
      </c>
      <c r="B105" s="70"/>
      <c r="C105" s="322"/>
      <c r="D105" s="322"/>
      <c r="E105" s="28"/>
    </row>
    <row r="106" spans="1:5" ht="42" customHeight="1">
      <c r="A106" s="25" t="s">
        <v>382</v>
      </c>
      <c r="B106" s="23" t="s">
        <v>23</v>
      </c>
      <c r="C106" s="310">
        <v>0.58950000000000002</v>
      </c>
      <c r="D106" s="310">
        <v>0.61599999999999999</v>
      </c>
      <c r="E106" s="142">
        <f t="shared" ref="E106:E127" si="2">C106/D106</f>
        <v>0.95698051948051954</v>
      </c>
    </row>
    <row r="107" spans="1:5" ht="45" customHeight="1">
      <c r="A107" s="25" t="s">
        <v>97</v>
      </c>
      <c r="B107" s="23" t="s">
        <v>23</v>
      </c>
      <c r="C107" s="310">
        <v>0.11899999999999999</v>
      </c>
      <c r="D107" s="310">
        <v>0.11600000000000001</v>
      </c>
      <c r="E107" s="142">
        <f t="shared" si="2"/>
        <v>1.0258620689655171</v>
      </c>
    </row>
    <row r="108" spans="1:5" ht="24.95" customHeight="1">
      <c r="A108" s="25" t="s">
        <v>98</v>
      </c>
      <c r="B108" s="26" t="s">
        <v>23</v>
      </c>
      <c r="C108" s="310">
        <v>0.47049999999999997</v>
      </c>
      <c r="D108" s="310">
        <v>0.5</v>
      </c>
      <c r="E108" s="142">
        <f t="shared" si="2"/>
        <v>0.94099999999999995</v>
      </c>
    </row>
    <row r="109" spans="1:5" ht="24.95" customHeight="1">
      <c r="A109" s="29" t="s">
        <v>99</v>
      </c>
      <c r="B109" s="26" t="s">
        <v>23</v>
      </c>
      <c r="C109" s="310"/>
      <c r="D109" s="310"/>
      <c r="E109" s="142"/>
    </row>
    <row r="110" spans="1:5" ht="24.95" customHeight="1">
      <c r="A110" s="30" t="s">
        <v>4</v>
      </c>
      <c r="B110" s="26" t="s">
        <v>23</v>
      </c>
      <c r="C110" s="310">
        <v>0.24149999999999999</v>
      </c>
      <c r="D110" s="310">
        <v>0.11899999999999999</v>
      </c>
      <c r="E110" s="142">
        <f t="shared" si="2"/>
        <v>2.0294117647058822</v>
      </c>
    </row>
    <row r="111" spans="1:5" ht="24.95" customHeight="1">
      <c r="A111" s="30" t="s">
        <v>5</v>
      </c>
      <c r="B111" s="26" t="s">
        <v>23</v>
      </c>
      <c r="C111" s="310">
        <v>2.4906999999999999</v>
      </c>
      <c r="D111" s="310">
        <v>2.6880000000000002</v>
      </c>
      <c r="E111" s="142">
        <f t="shared" si="2"/>
        <v>0.92659970238095224</v>
      </c>
    </row>
    <row r="112" spans="1:5" ht="48" customHeight="1">
      <c r="A112" s="25" t="s">
        <v>100</v>
      </c>
      <c r="B112" s="26" t="s">
        <v>23</v>
      </c>
      <c r="C112" s="310">
        <v>0.84279999999999999</v>
      </c>
      <c r="D112" s="310">
        <v>0.86460000000000004</v>
      </c>
      <c r="E112" s="142">
        <f t="shared" si="2"/>
        <v>0.97478602822114269</v>
      </c>
    </row>
    <row r="113" spans="1:5" ht="57.75" customHeight="1">
      <c r="A113" s="25" t="s">
        <v>101</v>
      </c>
      <c r="B113" s="26" t="s">
        <v>23</v>
      </c>
      <c r="C113" s="310">
        <v>0.28310000000000002</v>
      </c>
      <c r="D113" s="310">
        <v>0.154</v>
      </c>
      <c r="E113" s="142">
        <f t="shared" si="2"/>
        <v>1.8383116883116886</v>
      </c>
    </row>
    <row r="114" spans="1:5" ht="24.95" customHeight="1">
      <c r="A114" s="30" t="s">
        <v>147</v>
      </c>
      <c r="B114" s="26" t="s">
        <v>23</v>
      </c>
      <c r="C114" s="310">
        <v>0.16669999999999999</v>
      </c>
      <c r="D114" s="310">
        <v>0.17</v>
      </c>
      <c r="E114" s="142">
        <f t="shared" si="2"/>
        <v>0.98058823529411754</v>
      </c>
    </row>
    <row r="115" spans="1:5" ht="24.95" customHeight="1">
      <c r="A115" s="29" t="s">
        <v>125</v>
      </c>
      <c r="B115" s="26" t="s">
        <v>23</v>
      </c>
      <c r="C115" s="310">
        <v>0.35549999999999998</v>
      </c>
      <c r="D115" s="310">
        <v>0.42449999999999999</v>
      </c>
      <c r="E115" s="142">
        <f t="shared" si="2"/>
        <v>0.83745583038869253</v>
      </c>
    </row>
    <row r="116" spans="1:5" ht="24.95" customHeight="1">
      <c r="A116" s="29" t="s">
        <v>103</v>
      </c>
      <c r="B116" s="26" t="s">
        <v>23</v>
      </c>
      <c r="C116" s="310">
        <v>2.4122699999999999</v>
      </c>
      <c r="D116" s="310">
        <v>2.41751</v>
      </c>
      <c r="E116" s="142">
        <f t="shared" si="2"/>
        <v>0.99783248052748486</v>
      </c>
    </row>
    <row r="117" spans="1:5" ht="24.95" customHeight="1">
      <c r="A117" s="29" t="s">
        <v>104</v>
      </c>
      <c r="B117" s="26" t="s">
        <v>23</v>
      </c>
      <c r="C117" s="310">
        <v>0.20399999999999999</v>
      </c>
      <c r="D117" s="310">
        <v>0.214</v>
      </c>
      <c r="E117" s="142">
        <f t="shared" si="2"/>
        <v>0.95327102803738317</v>
      </c>
    </row>
    <row r="118" spans="1:5" ht="48.75" customHeight="1">
      <c r="A118" s="29" t="s">
        <v>57</v>
      </c>
      <c r="B118" s="26" t="s">
        <v>23</v>
      </c>
      <c r="C118" s="310">
        <v>1.49743</v>
      </c>
      <c r="D118" s="310">
        <v>1.5057100000000001</v>
      </c>
      <c r="E118" s="142">
        <f t="shared" si="2"/>
        <v>0.9945009331146103</v>
      </c>
    </row>
    <row r="119" spans="1:5" ht="24.95" customHeight="1">
      <c r="A119" s="71" t="s">
        <v>36</v>
      </c>
      <c r="B119" s="26" t="s">
        <v>23</v>
      </c>
      <c r="C119" s="235">
        <v>3.2112999999999996</v>
      </c>
      <c r="D119" s="235">
        <v>3.1934</v>
      </c>
      <c r="E119" s="142">
        <f t="shared" si="2"/>
        <v>1.0056053109538421</v>
      </c>
    </row>
    <row r="120" spans="1:5" ht="28.5" customHeight="1">
      <c r="A120" s="71" t="s">
        <v>46</v>
      </c>
      <c r="B120" s="26" t="s">
        <v>23</v>
      </c>
      <c r="C120" s="310">
        <v>1.9370099999999997</v>
      </c>
      <c r="D120" s="310">
        <v>1.9952000000000001</v>
      </c>
      <c r="E120" s="142">
        <f t="shared" si="2"/>
        <v>0.97083500400962286</v>
      </c>
    </row>
    <row r="121" spans="1:5" ht="40.5" customHeight="1">
      <c r="A121" s="71" t="s">
        <v>86</v>
      </c>
      <c r="B121" s="23" t="s">
        <v>23</v>
      </c>
      <c r="C121" s="310">
        <v>1.3012699999999999</v>
      </c>
      <c r="D121" s="310">
        <v>1.26647</v>
      </c>
      <c r="E121" s="142">
        <f t="shared" si="2"/>
        <v>1.0274779505238971</v>
      </c>
    </row>
    <row r="122" spans="1:5" ht="78" customHeight="1">
      <c r="A122" s="72" t="s">
        <v>30</v>
      </c>
      <c r="B122" s="23" t="s">
        <v>23</v>
      </c>
      <c r="C122" s="323">
        <v>3.5234299999999998</v>
      </c>
      <c r="D122" s="323">
        <v>3.5183100000000005</v>
      </c>
      <c r="E122" s="142">
        <f t="shared" si="2"/>
        <v>1.0014552441370996</v>
      </c>
    </row>
    <row r="123" spans="1:5" ht="24.95" customHeight="1">
      <c r="A123" s="73" t="s">
        <v>42</v>
      </c>
      <c r="B123" s="70"/>
      <c r="C123" s="322"/>
      <c r="D123" s="322"/>
      <c r="E123" s="24"/>
    </row>
    <row r="124" spans="1:5" ht="24.95" customHeight="1">
      <c r="A124" s="29" t="s">
        <v>36</v>
      </c>
      <c r="B124" s="70"/>
      <c r="C124" s="324">
        <v>2.8588999999999998</v>
      </c>
      <c r="D124" s="324">
        <v>2.8504000000000005</v>
      </c>
      <c r="E124" s="142">
        <f t="shared" si="2"/>
        <v>1.0029820376087564</v>
      </c>
    </row>
    <row r="125" spans="1:5" ht="48" customHeight="1">
      <c r="A125" s="29" t="s">
        <v>378</v>
      </c>
      <c r="B125" s="26" t="s">
        <v>23</v>
      </c>
      <c r="C125" s="324">
        <v>0.22159999999999999</v>
      </c>
      <c r="D125" s="324">
        <v>0.21919999999999998</v>
      </c>
      <c r="E125" s="142">
        <f t="shared" si="2"/>
        <v>1.0109489051094891</v>
      </c>
    </row>
    <row r="126" spans="1:5" ht="25.5" customHeight="1">
      <c r="A126" s="71" t="s">
        <v>151</v>
      </c>
      <c r="B126" s="26" t="s">
        <v>23</v>
      </c>
      <c r="C126" s="322"/>
      <c r="D126" s="322"/>
      <c r="E126" s="24"/>
    </row>
    <row r="127" spans="1:5" ht="24.95" customHeight="1">
      <c r="A127" s="71" t="s">
        <v>40</v>
      </c>
      <c r="B127" s="149" t="s">
        <v>37</v>
      </c>
      <c r="C127" s="313">
        <v>0.44292999999999999</v>
      </c>
      <c r="D127" s="313">
        <v>0.44871</v>
      </c>
      <c r="E127" s="150">
        <f t="shared" si="2"/>
        <v>0.98711862895857005</v>
      </c>
    </row>
    <row r="128" spans="1:5" ht="48.75" customHeight="1">
      <c r="A128" s="74" t="s">
        <v>90</v>
      </c>
      <c r="B128" s="23" t="s">
        <v>13</v>
      </c>
      <c r="C128" s="294">
        <v>1.25</v>
      </c>
      <c r="D128" s="184">
        <v>1.88</v>
      </c>
      <c r="E128" s="65"/>
    </row>
    <row r="129" spans="1:5" ht="24.95" customHeight="1">
      <c r="A129" s="31" t="s">
        <v>152</v>
      </c>
      <c r="B129" s="26" t="s">
        <v>91</v>
      </c>
      <c r="C129" s="152">
        <v>14563.506278849905</v>
      </c>
      <c r="D129" s="152">
        <v>14409</v>
      </c>
      <c r="E129" s="142">
        <f t="shared" ref="E129:E158" si="3">C129/D129</f>
        <v>1.0107229008848571</v>
      </c>
    </row>
    <row r="130" spans="1:5" ht="53.25" customHeight="1">
      <c r="A130" s="31" t="s">
        <v>153</v>
      </c>
      <c r="B130" s="26" t="s">
        <v>91</v>
      </c>
      <c r="C130" s="152">
        <v>41743.432275218787</v>
      </c>
      <c r="D130" s="152">
        <v>38373.937003960949</v>
      </c>
      <c r="E130" s="142">
        <f>C130/D130</f>
        <v>1.0878068693058531</v>
      </c>
    </row>
    <row r="131" spans="1:5" ht="24.95" customHeight="1">
      <c r="A131" s="19" t="s">
        <v>31</v>
      </c>
      <c r="B131" s="70"/>
      <c r="C131" s="43"/>
      <c r="D131" s="43"/>
      <c r="E131" s="28"/>
    </row>
    <row r="132" spans="1:5" ht="48" customHeight="1">
      <c r="A132" s="25" t="s">
        <v>382</v>
      </c>
      <c r="B132" s="23" t="s">
        <v>91</v>
      </c>
      <c r="C132" s="152">
        <v>38453.129770992367</v>
      </c>
      <c r="D132" s="152">
        <v>36636.94720312368</v>
      </c>
      <c r="E132" s="142">
        <f t="shared" si="3"/>
        <v>1.0495724318349822</v>
      </c>
    </row>
    <row r="133" spans="1:5" ht="48" customHeight="1">
      <c r="A133" s="25" t="s">
        <v>97</v>
      </c>
      <c r="B133" s="23" t="s">
        <v>91</v>
      </c>
      <c r="C133" s="152">
        <v>15769.74789915966</v>
      </c>
      <c r="D133" s="152">
        <v>17172.413793103449</v>
      </c>
      <c r="E133" s="142">
        <f t="shared" si="3"/>
        <v>0.91831865276230951</v>
      </c>
    </row>
    <row r="134" spans="1:5" ht="24.95" customHeight="1">
      <c r="A134" s="25" t="s">
        <v>98</v>
      </c>
      <c r="B134" s="26" t="s">
        <v>91</v>
      </c>
      <c r="C134" s="152">
        <v>44190.265674814022</v>
      </c>
      <c r="D134" s="152">
        <v>41152.718954248368</v>
      </c>
      <c r="E134" s="142">
        <f t="shared" si="3"/>
        <v>1.0738115681722671</v>
      </c>
    </row>
    <row r="135" spans="1:5" ht="24.95" customHeight="1">
      <c r="A135" s="29" t="s">
        <v>99</v>
      </c>
      <c r="B135" s="26" t="s">
        <v>91</v>
      </c>
      <c r="C135" s="152"/>
      <c r="D135" s="152"/>
      <c r="E135" s="142"/>
    </row>
    <row r="136" spans="1:5" ht="24.95" customHeight="1">
      <c r="A136" s="30" t="s">
        <v>4</v>
      </c>
      <c r="B136" s="26" t="s">
        <v>91</v>
      </c>
      <c r="C136" s="152">
        <v>37037.957211870264</v>
      </c>
      <c r="D136" s="152">
        <v>22845.938375350135</v>
      </c>
      <c r="E136" s="142">
        <f t="shared" si="3"/>
        <v>1.6212053365176173</v>
      </c>
    </row>
    <row r="137" spans="1:5" ht="24.95" customHeight="1">
      <c r="A137" s="30" t="s">
        <v>5</v>
      </c>
      <c r="B137" s="26" t="s">
        <v>91</v>
      </c>
      <c r="C137" s="152">
        <v>39088.617657686591</v>
      </c>
      <c r="D137" s="152">
        <v>36416.991761982565</v>
      </c>
      <c r="E137" s="142">
        <f t="shared" si="3"/>
        <v>1.0733620699141071</v>
      </c>
    </row>
    <row r="138" spans="1:5" ht="42" customHeight="1">
      <c r="A138" s="25" t="s">
        <v>100</v>
      </c>
      <c r="B138" s="26" t="s">
        <v>91</v>
      </c>
      <c r="C138" s="152">
        <v>43669.066076042815</v>
      </c>
      <c r="D138" s="152">
        <v>37125.799984578611</v>
      </c>
      <c r="E138" s="142">
        <f t="shared" si="3"/>
        <v>1.1762457938733215</v>
      </c>
    </row>
    <row r="139" spans="1:5" ht="48.75" customHeight="1">
      <c r="A139" s="25" t="s">
        <v>101</v>
      </c>
      <c r="B139" s="26" t="s">
        <v>91</v>
      </c>
      <c r="C139" s="152">
        <v>19579.691510655837</v>
      </c>
      <c r="D139" s="152">
        <v>36075.324675324686</v>
      </c>
      <c r="E139" s="142">
        <f t="shared" si="3"/>
        <v>0.5427447067177259</v>
      </c>
    </row>
    <row r="140" spans="1:5" ht="24.95" customHeight="1">
      <c r="A140" s="30" t="s">
        <v>147</v>
      </c>
      <c r="B140" s="26" t="s">
        <v>91</v>
      </c>
      <c r="C140" s="152">
        <v>43120.115976804642</v>
      </c>
      <c r="D140" s="152">
        <v>38272.549019607846</v>
      </c>
      <c r="E140" s="142">
        <f t="shared" si="3"/>
        <v>1.1266591089794746</v>
      </c>
    </row>
    <row r="141" spans="1:5" ht="37.5" customHeight="1">
      <c r="A141" s="29" t="s">
        <v>125</v>
      </c>
      <c r="B141" s="26" t="s">
        <v>91</v>
      </c>
      <c r="C141" s="152">
        <v>14644.238012189411</v>
      </c>
      <c r="D141" s="152">
        <v>16238.712210443655</v>
      </c>
      <c r="E141" s="142">
        <f t="shared" si="3"/>
        <v>0.90181030505431437</v>
      </c>
    </row>
    <row r="142" spans="1:5" ht="24.95" customHeight="1">
      <c r="A142" s="29" t="s">
        <v>103</v>
      </c>
      <c r="B142" s="26" t="s">
        <v>91</v>
      </c>
      <c r="C142" s="152">
        <v>65184.591000730987</v>
      </c>
      <c r="D142" s="152">
        <v>64367.537948826117</v>
      </c>
      <c r="E142" s="142">
        <f t="shared" si="3"/>
        <v>1.0126935576214589</v>
      </c>
    </row>
    <row r="143" spans="1:5" ht="24.95" customHeight="1">
      <c r="A143" s="29" t="s">
        <v>104</v>
      </c>
      <c r="B143" s="26" t="s">
        <v>91</v>
      </c>
      <c r="C143" s="152">
        <v>53390.032679738571</v>
      </c>
      <c r="D143" s="152">
        <v>50850.467289719621</v>
      </c>
      <c r="E143" s="142">
        <f t="shared" si="3"/>
        <v>1.0499418299452357</v>
      </c>
    </row>
    <row r="144" spans="1:5" ht="52.5" customHeight="1">
      <c r="A144" s="29" t="s">
        <v>57</v>
      </c>
      <c r="B144" s="26" t="s">
        <v>91</v>
      </c>
      <c r="C144" s="152">
        <v>41775.115700455666</v>
      </c>
      <c r="D144" s="152">
        <v>38840.206060042547</v>
      </c>
      <c r="E144" s="142">
        <f t="shared" si="3"/>
        <v>1.0755636990152957</v>
      </c>
    </row>
    <row r="145" spans="1:8" ht="24.95" customHeight="1">
      <c r="A145" s="71" t="s">
        <v>36</v>
      </c>
      <c r="B145" s="26" t="s">
        <v>91</v>
      </c>
      <c r="C145" s="152">
        <v>37437.818536625877</v>
      </c>
      <c r="D145" s="152">
        <v>29152.397653493663</v>
      </c>
      <c r="E145" s="142">
        <f t="shared" si="3"/>
        <v>1.2842106155937152</v>
      </c>
    </row>
    <row r="146" spans="1:8" ht="23.25" customHeight="1">
      <c r="A146" s="71" t="s">
        <v>46</v>
      </c>
      <c r="B146" s="26" t="s">
        <v>91</v>
      </c>
      <c r="C146" s="152">
        <v>36700.419030705401</v>
      </c>
      <c r="D146" s="152">
        <v>33300.103581929965</v>
      </c>
      <c r="E146" s="142">
        <f t="shared" si="3"/>
        <v>1.102111257414244</v>
      </c>
    </row>
    <row r="147" spans="1:8" ht="24.95" customHeight="1">
      <c r="A147" s="71" t="s">
        <v>86</v>
      </c>
      <c r="B147" s="26" t="s">
        <v>91</v>
      </c>
      <c r="C147" s="152">
        <v>31136.915471269956</v>
      </c>
      <c r="D147" s="152">
        <v>30956.821449716652</v>
      </c>
      <c r="E147" s="142">
        <f t="shared" si="3"/>
        <v>1.0058175876307531</v>
      </c>
    </row>
    <row r="148" spans="1:8" ht="81" customHeight="1">
      <c r="A148" s="72" t="s">
        <v>30</v>
      </c>
      <c r="B148" s="26" t="s">
        <v>91</v>
      </c>
      <c r="C148" s="199">
        <v>38475.411401630823</v>
      </c>
      <c r="D148" s="199">
        <v>29692.801796166343</v>
      </c>
      <c r="E148" s="142">
        <f t="shared" si="3"/>
        <v>1.2957824480746174</v>
      </c>
    </row>
    <row r="149" spans="1:8" ht="24.95" customHeight="1">
      <c r="A149" s="73" t="s">
        <v>42</v>
      </c>
      <c r="B149" s="26" t="s">
        <v>91</v>
      </c>
      <c r="C149" s="152"/>
      <c r="D149" s="152"/>
      <c r="E149" s="142"/>
    </row>
    <row r="150" spans="1:8" ht="24.95" customHeight="1">
      <c r="A150" s="29" t="s">
        <v>36</v>
      </c>
      <c r="B150" s="26"/>
      <c r="C150" s="152">
        <v>38363.729639604979</v>
      </c>
      <c r="D150" s="152">
        <v>29148.540555711479</v>
      </c>
      <c r="E150" s="142">
        <f t="shared" si="3"/>
        <v>1.3161458141027866</v>
      </c>
    </row>
    <row r="151" spans="1:8" ht="39.75" customHeight="1">
      <c r="A151" s="29" t="s">
        <v>378</v>
      </c>
      <c r="B151" s="26" t="s">
        <v>91</v>
      </c>
      <c r="C151" s="152">
        <v>38131.618531889297</v>
      </c>
      <c r="D151" s="152">
        <v>35707.268856447685</v>
      </c>
      <c r="E151" s="142">
        <f t="shared" si="3"/>
        <v>1.0678951304057478</v>
      </c>
    </row>
    <row r="152" spans="1:8" ht="27" customHeight="1">
      <c r="A152" s="71" t="s">
        <v>151</v>
      </c>
      <c r="B152" s="26" t="s">
        <v>91</v>
      </c>
      <c r="C152" s="152"/>
      <c r="D152" s="152"/>
      <c r="E152" s="142"/>
    </row>
    <row r="153" spans="1:8" ht="24.95" customHeight="1">
      <c r="A153" s="71" t="s">
        <v>40</v>
      </c>
      <c r="B153" s="26" t="s">
        <v>91</v>
      </c>
      <c r="C153" s="152">
        <v>39833.057819520014</v>
      </c>
      <c r="D153" s="152">
        <v>32255.547383982233</v>
      </c>
      <c r="E153" s="142">
        <f t="shared" si="3"/>
        <v>1.2349211546569721</v>
      </c>
    </row>
    <row r="154" spans="1:8" ht="24.95" customHeight="1">
      <c r="A154" s="75" t="s">
        <v>34</v>
      </c>
      <c r="B154" s="26" t="s">
        <v>83</v>
      </c>
      <c r="C154" s="313">
        <v>14.736051000000003</v>
      </c>
      <c r="D154" s="313">
        <v>22.7</v>
      </c>
      <c r="E154" s="142">
        <f t="shared" si="3"/>
        <v>0.64916524229074901</v>
      </c>
    </row>
    <row r="155" spans="1:8" ht="24.95" customHeight="1">
      <c r="A155" s="76" t="s">
        <v>33</v>
      </c>
      <c r="B155" s="26" t="s">
        <v>83</v>
      </c>
      <c r="C155" s="152">
        <v>1945.2122190166665</v>
      </c>
      <c r="D155" s="152">
        <v>1799.1685599999996</v>
      </c>
      <c r="E155" s="142">
        <f t="shared" si="3"/>
        <v>1.0811728607666793</v>
      </c>
      <c r="F155" s="173"/>
      <c r="G155" s="174"/>
      <c r="H155" s="9"/>
    </row>
    <row r="156" spans="1:8" ht="51.75" customHeight="1">
      <c r="A156" s="33" t="s">
        <v>395</v>
      </c>
      <c r="B156" s="26" t="s">
        <v>91</v>
      </c>
      <c r="C156" s="306">
        <v>11198</v>
      </c>
      <c r="D156" s="152">
        <v>10297</v>
      </c>
      <c r="E156" s="142">
        <f t="shared" si="3"/>
        <v>1.0875012139458096</v>
      </c>
      <c r="G156" s="9"/>
    </row>
    <row r="157" spans="1:8" ht="24.95" customHeight="1">
      <c r="A157" s="31" t="s">
        <v>154</v>
      </c>
      <c r="B157" s="26" t="s">
        <v>155</v>
      </c>
      <c r="C157" s="191">
        <v>1.3005453008438923</v>
      </c>
      <c r="D157" s="191">
        <v>1.3993396134796543</v>
      </c>
      <c r="E157" s="142">
        <f t="shared" si="3"/>
        <v>0.92939933116729534</v>
      </c>
    </row>
    <row r="158" spans="1:8" ht="42.75" customHeight="1">
      <c r="A158" s="31" t="s">
        <v>156</v>
      </c>
      <c r="B158" s="26" t="s">
        <v>37</v>
      </c>
      <c r="C158" s="296">
        <v>12.252000000000001</v>
      </c>
      <c r="D158" s="185">
        <v>13.4</v>
      </c>
      <c r="E158" s="142">
        <f t="shared" si="3"/>
        <v>0.91432835820895519</v>
      </c>
    </row>
    <row r="159" spans="1:8" ht="42" customHeight="1">
      <c r="A159" s="31" t="s">
        <v>157</v>
      </c>
      <c r="B159" s="26" t="s">
        <v>13</v>
      </c>
      <c r="C159" s="296">
        <v>19.5</v>
      </c>
      <c r="D159" s="185">
        <v>21.1</v>
      </c>
      <c r="E159" s="142"/>
    </row>
    <row r="160" spans="1:8" ht="24.95" customHeight="1">
      <c r="A160" s="31" t="s">
        <v>43</v>
      </c>
      <c r="B160" s="61" t="s">
        <v>158</v>
      </c>
      <c r="C160" s="152">
        <v>0</v>
      </c>
      <c r="D160" s="152">
        <v>0</v>
      </c>
      <c r="E160" s="142"/>
    </row>
    <row r="161" spans="1:7" ht="24.95" customHeight="1">
      <c r="A161" s="77" t="s">
        <v>159</v>
      </c>
      <c r="B161" s="61" t="s">
        <v>158</v>
      </c>
      <c r="C161" s="192">
        <v>0</v>
      </c>
      <c r="D161" s="192">
        <v>0</v>
      </c>
      <c r="E161" s="163"/>
    </row>
    <row r="162" spans="1:7" ht="18.75">
      <c r="A162" s="78"/>
      <c r="B162" s="79"/>
      <c r="C162" s="80"/>
      <c r="D162" s="80"/>
      <c r="E162" s="81"/>
    </row>
    <row r="163" spans="1:7" ht="42" customHeight="1">
      <c r="A163" s="340" t="s">
        <v>160</v>
      </c>
      <c r="B163" s="340"/>
      <c r="C163" s="340"/>
      <c r="D163" s="340"/>
      <c r="E163" s="340"/>
    </row>
    <row r="164" spans="1:7">
      <c r="A164" t="s">
        <v>396</v>
      </c>
    </row>
    <row r="165" spans="1:7">
      <c r="A165" s="2" t="s">
        <v>401</v>
      </c>
    </row>
    <row r="166" spans="1:7">
      <c r="A166" s="6"/>
    </row>
    <row r="167" spans="1:7" ht="15.75" hidden="1">
      <c r="A167" s="4"/>
      <c r="B167" s="4"/>
      <c r="C167" s="11"/>
      <c r="D167" s="283">
        <v>2020</v>
      </c>
      <c r="E167" s="298">
        <v>2019</v>
      </c>
      <c r="F167" s="1"/>
    </row>
    <row r="168" spans="1:7" ht="15.75" hidden="1">
      <c r="A168" s="7" t="s">
        <v>8</v>
      </c>
      <c r="B168" s="8"/>
      <c r="C168" s="189"/>
      <c r="D168" s="297">
        <f>SUM(D169:D174)</f>
        <v>740955.91394000011</v>
      </c>
      <c r="E168" s="286">
        <f>SUM(E169:E174)</f>
        <v>894849.72967000003</v>
      </c>
      <c r="F168" s="300">
        <f>D168/E168*100</f>
        <v>82.802272758494055</v>
      </c>
    </row>
    <row r="169" spans="1:7" ht="15.75" hidden="1">
      <c r="A169" s="7" t="s">
        <v>65</v>
      </c>
      <c r="B169" s="7"/>
      <c r="C169" s="190"/>
      <c r="D169" s="290">
        <v>732031.9</v>
      </c>
      <c r="E169" s="287">
        <v>881809.4</v>
      </c>
      <c r="F169" s="300">
        <f>D169/E169*100</f>
        <v>83.014753528370193</v>
      </c>
    </row>
    <row r="170" spans="1:7" ht="15.75" hidden="1">
      <c r="A170" s="7" t="s">
        <v>87</v>
      </c>
      <c r="B170" s="7"/>
      <c r="C170" s="190"/>
      <c r="D170" s="284"/>
      <c r="E170" s="288"/>
      <c r="F170" s="1"/>
    </row>
    <row r="171" spans="1:7" ht="15.75" hidden="1">
      <c r="A171" s="7" t="s">
        <v>58</v>
      </c>
      <c r="B171" s="7"/>
      <c r="C171" s="190"/>
      <c r="D171" s="290">
        <v>875.3</v>
      </c>
      <c r="E171" s="287">
        <v>2547.8000000000002</v>
      </c>
      <c r="F171" s="5"/>
      <c r="G171" s="290" t="s">
        <v>402</v>
      </c>
    </row>
    <row r="172" spans="1:7" ht="47.25" hidden="1">
      <c r="A172" s="7" t="s">
        <v>47</v>
      </c>
      <c r="B172" s="7" t="s">
        <v>92</v>
      </c>
      <c r="C172" s="190"/>
      <c r="D172" s="290">
        <f>(6077929.26+156261.34+221139.98+10733.93+78779.43+0+0)/1000</f>
        <v>6544.8439399999997</v>
      </c>
      <c r="E172" s="289">
        <f>(8803222.57+78082.34+23195.12+4296.78+71292.86)/1000</f>
        <v>8980.0896699999976</v>
      </c>
      <c r="F172" s="1"/>
    </row>
    <row r="173" spans="1:7" ht="15.75" hidden="1">
      <c r="A173" s="7"/>
      <c r="B173" s="7"/>
      <c r="C173" s="190"/>
      <c r="D173" s="284"/>
      <c r="E173" s="288"/>
      <c r="F173" s="1"/>
    </row>
    <row r="174" spans="1:7" ht="15.75" hidden="1">
      <c r="A174" s="7" t="s">
        <v>93</v>
      </c>
      <c r="B174" s="7"/>
      <c r="C174" s="190"/>
      <c r="D174" s="290">
        <f>151.2+245.6+1107.07</f>
        <v>1503.87</v>
      </c>
      <c r="E174" s="290">
        <f>200.1+252.5+1059.84</f>
        <v>1512.44</v>
      </c>
      <c r="F174" s="1"/>
    </row>
    <row r="175" spans="1:7" ht="15.75" hidden="1">
      <c r="A175" s="7" t="s">
        <v>59</v>
      </c>
      <c r="B175" s="7"/>
      <c r="C175" s="190"/>
      <c r="D175" s="295">
        <v>20181</v>
      </c>
      <c r="E175" s="291">
        <v>20854</v>
      </c>
      <c r="F175" s="1"/>
    </row>
    <row r="176" spans="1:7" ht="15.75" hidden="1">
      <c r="A176" s="7" t="s">
        <v>22</v>
      </c>
      <c r="B176" s="7"/>
      <c r="C176" s="190"/>
      <c r="D176" s="295">
        <v>15188</v>
      </c>
      <c r="E176" s="291">
        <v>15720</v>
      </c>
      <c r="F176" s="1"/>
    </row>
    <row r="177" spans="1:6" ht="15.75" hidden="1">
      <c r="A177" s="7" t="s">
        <v>60</v>
      </c>
      <c r="B177" s="7"/>
      <c r="C177" s="190"/>
      <c r="D177" s="299" t="s">
        <v>391</v>
      </c>
      <c r="E177" s="292" t="s">
        <v>391</v>
      </c>
      <c r="F177" s="1"/>
    </row>
    <row r="178" spans="1:6" ht="15.75" hidden="1">
      <c r="A178" s="7" t="s">
        <v>61</v>
      </c>
      <c r="B178" s="7"/>
      <c r="C178" s="190"/>
      <c r="D178" s="285">
        <v>5630</v>
      </c>
      <c r="E178" s="293">
        <v>5630</v>
      </c>
      <c r="F178" s="1"/>
    </row>
    <row r="179" spans="1:6" ht="15.75" hidden="1">
      <c r="A179" s="7" t="s">
        <v>62</v>
      </c>
      <c r="B179" s="7"/>
      <c r="C179" s="190"/>
      <c r="D179" s="290">
        <f>13533.52</f>
        <v>13533.52</v>
      </c>
      <c r="E179" s="287">
        <v>12747.22</v>
      </c>
      <c r="F179" s="301">
        <f>D179/E179*100</f>
        <v>106.16840377745109</v>
      </c>
    </row>
    <row r="180" spans="1:6" ht="15.75" hidden="1">
      <c r="A180" s="7" t="s">
        <v>7</v>
      </c>
      <c r="B180" s="7"/>
      <c r="C180" s="190"/>
      <c r="D180" s="290">
        <f>14695.21</f>
        <v>14695.21</v>
      </c>
      <c r="E180" s="287">
        <v>13857.71</v>
      </c>
      <c r="F180" s="301">
        <f>D180/E180*100</f>
        <v>106.043567082873</v>
      </c>
    </row>
    <row r="181" spans="1:6" ht="15.75" hidden="1">
      <c r="A181" s="7" t="s">
        <v>64</v>
      </c>
      <c r="B181" s="7"/>
      <c r="C181" s="164"/>
      <c r="D181" s="295">
        <f>D182+D183+D184</f>
        <v>921</v>
      </c>
      <c r="E181" s="291">
        <f>E182+E183+E184</f>
        <v>796</v>
      </c>
      <c r="F181" s="1"/>
    </row>
    <row r="182" spans="1:6" ht="15.75" hidden="1">
      <c r="A182" s="7" t="s">
        <v>51</v>
      </c>
      <c r="B182" s="7"/>
      <c r="C182" s="12"/>
      <c r="D182" s="295">
        <v>264</v>
      </c>
      <c r="E182" s="291">
        <v>238</v>
      </c>
      <c r="F182" s="1"/>
    </row>
    <row r="183" spans="1:6" ht="15.75" hidden="1">
      <c r="A183" s="7" t="s">
        <v>63</v>
      </c>
      <c r="B183" s="7"/>
      <c r="C183" s="12"/>
      <c r="D183" s="295">
        <v>570</v>
      </c>
      <c r="E183" s="291">
        <v>474</v>
      </c>
      <c r="F183" s="1"/>
    </row>
    <row r="184" spans="1:6" ht="15.75" hidden="1">
      <c r="A184" s="7" t="s">
        <v>14</v>
      </c>
      <c r="B184" s="7"/>
      <c r="C184" s="12"/>
      <c r="D184" s="295">
        <v>87</v>
      </c>
      <c r="E184" s="291">
        <v>84</v>
      </c>
      <c r="F184" s="1"/>
    </row>
    <row r="185" spans="1:6">
      <c r="D185" s="10"/>
      <c r="E185" s="10"/>
    </row>
    <row r="193" spans="1:9" ht="14.25">
      <c r="A193" s="3"/>
      <c r="B193" s="333"/>
      <c r="C193" s="333"/>
      <c r="D193" s="333"/>
      <c r="E193" s="333"/>
      <c r="F193" s="333"/>
      <c r="G193" s="333"/>
      <c r="H193" s="333"/>
      <c r="I193" s="3"/>
    </row>
    <row r="194" spans="1:9">
      <c r="A194" s="3"/>
      <c r="B194" s="3"/>
      <c r="C194" s="3"/>
      <c r="D194" s="3"/>
      <c r="E194" s="3"/>
      <c r="F194" s="3"/>
      <c r="G194" s="3"/>
      <c r="H194" s="3"/>
      <c r="I194" s="3"/>
    </row>
    <row r="195" spans="1:9">
      <c r="B195" s="210"/>
    </row>
  </sheetData>
  <mergeCells count="10">
    <mergeCell ref="A63:E63"/>
    <mergeCell ref="A80:E80"/>
    <mergeCell ref="A103:E103"/>
    <mergeCell ref="A163:E163"/>
    <mergeCell ref="D1:E1"/>
    <mergeCell ref="D2:E2"/>
    <mergeCell ref="A3:E3"/>
    <mergeCell ref="A4:E4"/>
    <mergeCell ref="A6:E6"/>
    <mergeCell ref="A30:E30"/>
  </mergeCells>
  <pageMargins left="0.70866141732283472" right="0.70866141732283472" top="0.31496062992125984" bottom="0.15748031496062992" header="0.31496062992125984" footer="0.31496062992125984"/>
  <pageSetup paperSize="9" scale="57" fitToHeight="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5"/>
  <sheetViews>
    <sheetView view="pageBreakPreview" zoomScale="60" zoomScaleNormal="60" workbookViewId="0">
      <selection activeCell="A7" sqref="A7"/>
    </sheetView>
  </sheetViews>
  <sheetFormatPr defaultRowHeight="15.75"/>
  <cols>
    <col min="1" max="1" width="39.7109375" style="82" customWidth="1"/>
    <col min="2" max="3" width="13" style="83" customWidth="1"/>
    <col min="4" max="4" width="13.85546875" style="83" customWidth="1"/>
    <col min="5" max="5" width="11.5703125" style="83" customWidth="1"/>
    <col min="6" max="6" width="13.42578125" style="213" customWidth="1"/>
    <col min="7" max="7" width="14.5703125" style="83" customWidth="1"/>
    <col min="8" max="8" width="12.85546875" style="83" customWidth="1"/>
    <col min="9" max="16384" width="9.140625" style="83"/>
  </cols>
  <sheetData>
    <row r="1" spans="1:8">
      <c r="C1" s="346" t="s">
        <v>161</v>
      </c>
      <c r="D1" s="346"/>
      <c r="E1" s="346"/>
      <c r="F1" s="346"/>
      <c r="G1" s="346"/>
      <c r="H1" s="346"/>
    </row>
    <row r="3" spans="1:8" ht="20.25">
      <c r="A3" s="347" t="s">
        <v>162</v>
      </c>
      <c r="B3" s="347"/>
      <c r="C3" s="347"/>
      <c r="D3" s="347"/>
      <c r="E3" s="347"/>
      <c r="F3" s="347"/>
      <c r="G3" s="347"/>
      <c r="H3" s="347"/>
    </row>
    <row r="4" spans="1:8" ht="22.5">
      <c r="A4" s="348" t="s">
        <v>406</v>
      </c>
      <c r="B4" s="348"/>
      <c r="C4" s="348"/>
      <c r="D4" s="348"/>
      <c r="E4" s="348"/>
      <c r="F4" s="348"/>
      <c r="G4" s="348"/>
      <c r="H4" s="348"/>
    </row>
    <row r="5" spans="1:8" ht="22.5">
      <c r="A5" s="325"/>
      <c r="B5" s="200"/>
      <c r="C5" s="200"/>
      <c r="D5" s="200"/>
      <c r="E5" s="200"/>
      <c r="F5" s="232"/>
      <c r="G5" s="200"/>
      <c r="H5" s="200"/>
    </row>
    <row r="6" spans="1:8" ht="15" customHeight="1">
      <c r="A6" s="85"/>
      <c r="B6" s="84"/>
      <c r="C6" s="84"/>
      <c r="D6" s="84"/>
      <c r="E6" s="86"/>
      <c r="F6" s="214"/>
      <c r="G6" s="349" t="s">
        <v>163</v>
      </c>
      <c r="H6" s="349"/>
    </row>
    <row r="7" spans="1:8" s="88" customFormat="1" ht="102" customHeight="1">
      <c r="A7" s="212"/>
      <c r="B7" s="87" t="s">
        <v>25</v>
      </c>
      <c r="C7" s="87" t="s">
        <v>164</v>
      </c>
      <c r="D7" s="87" t="s">
        <v>165</v>
      </c>
      <c r="E7" s="87" t="s">
        <v>166</v>
      </c>
      <c r="F7" s="215" t="s">
        <v>167</v>
      </c>
      <c r="G7" s="87" t="s">
        <v>33</v>
      </c>
      <c r="H7" s="87" t="s">
        <v>34</v>
      </c>
    </row>
    <row r="8" spans="1:8" ht="54" customHeight="1">
      <c r="A8" s="221" t="s">
        <v>384</v>
      </c>
      <c r="B8" s="180">
        <v>352.72988999999995</v>
      </c>
      <c r="C8" s="180">
        <v>340.54912999999999</v>
      </c>
      <c r="D8" s="180">
        <v>329.79178999999999</v>
      </c>
      <c r="E8" s="180">
        <v>12.265400000000001</v>
      </c>
      <c r="F8" s="179">
        <v>589.5</v>
      </c>
      <c r="G8" s="180">
        <v>68.004360000000005</v>
      </c>
      <c r="H8" s="180">
        <v>0</v>
      </c>
    </row>
    <row r="9" spans="1:8" ht="63">
      <c r="A9" s="223" t="s">
        <v>168</v>
      </c>
      <c r="B9" s="178">
        <v>12.246</v>
      </c>
      <c r="C9" s="178">
        <v>12.246</v>
      </c>
      <c r="D9" s="178">
        <v>14.0923</v>
      </c>
      <c r="E9" s="178">
        <v>-1.8462999999999996</v>
      </c>
      <c r="F9" s="216">
        <v>119</v>
      </c>
      <c r="G9" s="178">
        <v>5.6297999999999995</v>
      </c>
      <c r="H9" s="178">
        <v>0</v>
      </c>
    </row>
    <row r="10" spans="1:8">
      <c r="A10" s="223" t="s">
        <v>169</v>
      </c>
      <c r="B10" s="178">
        <v>340.48388999999997</v>
      </c>
      <c r="C10" s="178">
        <v>328.30313000000001</v>
      </c>
      <c r="D10" s="178">
        <v>315.69948999999997</v>
      </c>
      <c r="E10" s="178">
        <v>14.111700000000001</v>
      </c>
      <c r="F10" s="216">
        <v>470.5</v>
      </c>
      <c r="G10" s="178">
        <v>62.374560000000002</v>
      </c>
      <c r="H10" s="178">
        <v>0</v>
      </c>
    </row>
    <row r="11" spans="1:8">
      <c r="A11" s="223" t="s">
        <v>170</v>
      </c>
      <c r="B11" s="178">
        <v>0</v>
      </c>
      <c r="C11" s="178">
        <v>0</v>
      </c>
      <c r="D11" s="178">
        <v>0</v>
      </c>
      <c r="E11" s="178">
        <v>0</v>
      </c>
      <c r="F11" s="216">
        <v>0</v>
      </c>
      <c r="G11" s="178">
        <v>0</v>
      </c>
      <c r="H11" s="178">
        <v>0</v>
      </c>
    </row>
    <row r="12" spans="1:8" ht="31.5">
      <c r="A12" s="221" t="s">
        <v>171</v>
      </c>
      <c r="B12" s="180">
        <v>0</v>
      </c>
      <c r="C12" s="180">
        <v>0</v>
      </c>
      <c r="D12" s="180">
        <v>0</v>
      </c>
      <c r="E12" s="180">
        <v>0</v>
      </c>
      <c r="F12" s="179">
        <v>241.5</v>
      </c>
      <c r="G12" s="180">
        <v>26.834000000000003</v>
      </c>
      <c r="H12" s="180">
        <v>0</v>
      </c>
    </row>
    <row r="13" spans="1:8" ht="15.75" customHeight="1">
      <c r="A13" s="224" t="s">
        <v>172</v>
      </c>
      <c r="B13" s="220"/>
      <c r="C13" s="220"/>
      <c r="D13" s="220"/>
      <c r="E13" s="182"/>
      <c r="F13" s="217"/>
      <c r="G13" s="220"/>
      <c r="H13" s="220"/>
    </row>
    <row r="14" spans="1:8" ht="31.5">
      <c r="A14" s="224" t="s">
        <v>173</v>
      </c>
      <c r="B14" s="220"/>
      <c r="C14" s="220"/>
      <c r="D14" s="220"/>
      <c r="E14" s="182"/>
      <c r="F14" s="217"/>
      <c r="G14" s="220"/>
      <c r="H14" s="220"/>
    </row>
    <row r="15" spans="1:8" ht="15.75" customHeight="1">
      <c r="A15" s="223" t="s">
        <v>174</v>
      </c>
      <c r="B15" s="178">
        <v>0</v>
      </c>
      <c r="C15" s="178">
        <v>0</v>
      </c>
      <c r="D15" s="178">
        <v>0</v>
      </c>
      <c r="E15" s="178">
        <v>0</v>
      </c>
      <c r="F15" s="216">
        <v>217</v>
      </c>
      <c r="G15" s="178">
        <v>24.295000000000002</v>
      </c>
      <c r="H15" s="178">
        <v>0</v>
      </c>
    </row>
    <row r="16" spans="1:8" ht="31.5">
      <c r="A16" s="223" t="s">
        <v>175</v>
      </c>
      <c r="B16" s="178">
        <v>0</v>
      </c>
      <c r="C16" s="178">
        <v>0</v>
      </c>
      <c r="D16" s="178">
        <v>0</v>
      </c>
      <c r="E16" s="178">
        <v>0</v>
      </c>
      <c r="F16" s="216">
        <v>24.5</v>
      </c>
      <c r="G16" s="178">
        <v>2.5390000000000001</v>
      </c>
      <c r="H16" s="178">
        <v>0</v>
      </c>
    </row>
    <row r="17" spans="1:8" ht="31.5">
      <c r="A17" s="228" t="s">
        <v>176</v>
      </c>
      <c r="B17" s="220"/>
      <c r="C17" s="220"/>
      <c r="D17" s="220"/>
      <c r="E17" s="182"/>
      <c r="F17" s="217"/>
      <c r="G17" s="220"/>
      <c r="H17" s="220"/>
    </row>
    <row r="18" spans="1:8" ht="31.5">
      <c r="A18" s="221" t="s">
        <v>177</v>
      </c>
      <c r="B18" s="180">
        <v>311.32911000000001</v>
      </c>
      <c r="C18" s="180">
        <v>320.28342000000004</v>
      </c>
      <c r="D18" s="180">
        <v>301.21607999999998</v>
      </c>
      <c r="E18" s="180">
        <v>15.987280000000004</v>
      </c>
      <c r="F18" s="179">
        <v>2490.6999999999998</v>
      </c>
      <c r="G18" s="180">
        <v>292.07405999999997</v>
      </c>
      <c r="H18" s="180">
        <v>4.2250000000000005</v>
      </c>
    </row>
    <row r="19" spans="1:8" ht="31.5">
      <c r="A19" s="223" t="s">
        <v>178</v>
      </c>
      <c r="B19" s="178">
        <v>30.1</v>
      </c>
      <c r="C19" s="178">
        <v>30.1</v>
      </c>
      <c r="D19" s="178">
        <v>27.56</v>
      </c>
      <c r="E19" s="178">
        <v>2.5400000000000027</v>
      </c>
      <c r="F19" s="216">
        <v>414</v>
      </c>
      <c r="G19" s="178">
        <v>26.485399999999998</v>
      </c>
      <c r="H19" s="178">
        <v>0</v>
      </c>
    </row>
    <row r="20" spans="1:8">
      <c r="A20" s="223" t="s">
        <v>179</v>
      </c>
      <c r="B20" s="178">
        <v>4.1319999999999997</v>
      </c>
      <c r="C20" s="178">
        <v>4.1319999999999997</v>
      </c>
      <c r="D20" s="178">
        <v>2.7490000000000001</v>
      </c>
      <c r="E20" s="178">
        <v>1.3829999999999996</v>
      </c>
      <c r="F20" s="216">
        <v>26</v>
      </c>
      <c r="G20" s="178">
        <v>1.472</v>
      </c>
      <c r="H20" s="178">
        <v>0</v>
      </c>
    </row>
    <row r="21" spans="1:8" ht="31.5">
      <c r="A21" s="223" t="s">
        <v>180</v>
      </c>
      <c r="B21" s="178">
        <v>0</v>
      </c>
      <c r="C21" s="178">
        <v>0</v>
      </c>
      <c r="D21" s="178">
        <v>0</v>
      </c>
      <c r="E21" s="178">
        <v>0</v>
      </c>
      <c r="F21" s="216">
        <v>0</v>
      </c>
      <c r="G21" s="178">
        <v>0</v>
      </c>
      <c r="H21" s="178">
        <v>0</v>
      </c>
    </row>
    <row r="22" spans="1:8">
      <c r="A22" s="224" t="s">
        <v>181</v>
      </c>
      <c r="B22" s="220"/>
      <c r="C22" s="220"/>
      <c r="D22" s="220"/>
      <c r="E22" s="182"/>
      <c r="F22" s="217"/>
      <c r="G22" s="220"/>
      <c r="H22" s="220"/>
    </row>
    <row r="23" spans="1:8" ht="47.25">
      <c r="A23" s="223" t="s">
        <v>182</v>
      </c>
      <c r="B23" s="178">
        <v>269.01711</v>
      </c>
      <c r="C23" s="178">
        <v>277.88141999999999</v>
      </c>
      <c r="D23" s="178">
        <v>263.37108000000001</v>
      </c>
      <c r="E23" s="178">
        <v>11.430280000000002</v>
      </c>
      <c r="F23" s="216">
        <v>393.7</v>
      </c>
      <c r="G23" s="178">
        <v>51.010960000000004</v>
      </c>
      <c r="H23" s="178">
        <v>0</v>
      </c>
    </row>
    <row r="24" spans="1:8" ht="31.5">
      <c r="A24" s="225" t="s">
        <v>183</v>
      </c>
      <c r="B24" s="220"/>
      <c r="C24" s="220"/>
      <c r="D24" s="220"/>
      <c r="E24" s="182"/>
      <c r="F24" s="217"/>
      <c r="G24" s="220"/>
      <c r="H24" s="220"/>
    </row>
    <row r="25" spans="1:8" ht="47.25">
      <c r="A25" s="226" t="s">
        <v>184</v>
      </c>
      <c r="B25" s="178">
        <v>4.4319999999999995</v>
      </c>
      <c r="C25" s="178">
        <v>4.5220000000000002</v>
      </c>
      <c r="D25" s="178">
        <v>4.09</v>
      </c>
      <c r="E25" s="178">
        <v>0.43199999999999994</v>
      </c>
      <c r="F25" s="216">
        <v>19</v>
      </c>
      <c r="G25" s="178">
        <v>1.1520999999999999</v>
      </c>
      <c r="H25" s="178">
        <v>0</v>
      </c>
    </row>
    <row r="26" spans="1:8" ht="31.5">
      <c r="A26" s="224" t="s">
        <v>185</v>
      </c>
      <c r="B26" s="220"/>
      <c r="C26" s="220"/>
      <c r="D26" s="220"/>
      <c r="E26" s="182"/>
      <c r="F26" s="217"/>
      <c r="G26" s="220"/>
      <c r="H26" s="220"/>
    </row>
    <row r="27" spans="1:8" ht="31.5">
      <c r="A27" s="224" t="s">
        <v>186</v>
      </c>
      <c r="B27" s="220"/>
      <c r="C27" s="220"/>
      <c r="D27" s="220"/>
      <c r="E27" s="182"/>
      <c r="F27" s="217"/>
      <c r="G27" s="220"/>
      <c r="H27" s="220"/>
    </row>
    <row r="28" spans="1:8" ht="47.25">
      <c r="A28" s="224" t="s">
        <v>187</v>
      </c>
      <c r="B28" s="220"/>
      <c r="C28" s="220"/>
      <c r="D28" s="220"/>
      <c r="E28" s="182"/>
      <c r="F28" s="217"/>
      <c r="G28" s="220"/>
      <c r="H28" s="220"/>
    </row>
    <row r="29" spans="1:8" ht="31.5">
      <c r="A29" s="224" t="s">
        <v>188</v>
      </c>
      <c r="B29" s="220"/>
      <c r="C29" s="220"/>
      <c r="D29" s="220"/>
      <c r="E29" s="182"/>
      <c r="F29" s="217"/>
      <c r="G29" s="220"/>
      <c r="H29" s="220"/>
    </row>
    <row r="30" spans="1:8" ht="47.25">
      <c r="A30" s="223" t="s">
        <v>189</v>
      </c>
      <c r="B30" s="178">
        <v>0.27300000000000002</v>
      </c>
      <c r="C30" s="178">
        <v>0.27300000000000002</v>
      </c>
      <c r="D30" s="178">
        <v>0.27300000000000002</v>
      </c>
      <c r="E30" s="178">
        <v>0</v>
      </c>
      <c r="F30" s="216">
        <v>1</v>
      </c>
      <c r="G30" s="178">
        <v>3.2500000000000001E-2</v>
      </c>
      <c r="H30" s="178">
        <v>0</v>
      </c>
    </row>
    <row r="31" spans="1:8" ht="31.5">
      <c r="A31" s="224" t="s">
        <v>190</v>
      </c>
      <c r="B31" s="227"/>
      <c r="C31" s="227"/>
      <c r="D31" s="227"/>
      <c r="E31" s="228"/>
      <c r="F31" s="233"/>
      <c r="G31" s="227"/>
      <c r="H31" s="227"/>
    </row>
    <row r="32" spans="1:8" ht="47.25">
      <c r="A32" s="224" t="s">
        <v>191</v>
      </c>
      <c r="B32" s="227"/>
      <c r="C32" s="227"/>
      <c r="D32" s="227"/>
      <c r="E32" s="228"/>
      <c r="F32" s="233"/>
      <c r="G32" s="227"/>
      <c r="H32" s="227"/>
    </row>
    <row r="33" spans="1:8" ht="47.25">
      <c r="A33" s="223" t="s">
        <v>192</v>
      </c>
      <c r="B33" s="178">
        <v>0</v>
      </c>
      <c r="C33" s="178">
        <v>0</v>
      </c>
      <c r="D33" s="178">
        <v>0</v>
      </c>
      <c r="E33" s="178">
        <v>0</v>
      </c>
      <c r="F33" s="216">
        <v>1</v>
      </c>
      <c r="G33" s="178">
        <v>0</v>
      </c>
      <c r="H33" s="178">
        <v>0</v>
      </c>
    </row>
    <row r="34" spans="1:8" ht="31.5">
      <c r="A34" s="223" t="s">
        <v>193</v>
      </c>
      <c r="B34" s="178">
        <v>3.375</v>
      </c>
      <c r="C34" s="178">
        <v>3.375</v>
      </c>
      <c r="D34" s="178">
        <v>3.173</v>
      </c>
      <c r="E34" s="178">
        <v>0.20199999999999996</v>
      </c>
      <c r="F34" s="216">
        <v>1</v>
      </c>
      <c r="G34" s="178">
        <v>0</v>
      </c>
      <c r="H34" s="178">
        <v>0</v>
      </c>
    </row>
    <row r="35" spans="1:8" ht="47.25">
      <c r="A35" s="224" t="s">
        <v>194</v>
      </c>
      <c r="B35" s="220"/>
      <c r="C35" s="220"/>
      <c r="D35" s="220"/>
      <c r="E35" s="182"/>
      <c r="F35" s="217"/>
      <c r="G35" s="220"/>
      <c r="H35" s="220"/>
    </row>
    <row r="36" spans="1:8" ht="31.5">
      <c r="A36" s="223" t="s">
        <v>195</v>
      </c>
      <c r="B36" s="178">
        <v>0</v>
      </c>
      <c r="C36" s="178">
        <v>0</v>
      </c>
      <c r="D36" s="178">
        <v>0</v>
      </c>
      <c r="E36" s="178">
        <v>0</v>
      </c>
      <c r="F36" s="216">
        <v>0</v>
      </c>
      <c r="G36" s="178">
        <v>0</v>
      </c>
      <c r="H36" s="178">
        <v>0</v>
      </c>
    </row>
    <row r="37" spans="1:8" ht="31.5">
      <c r="A37" s="223" t="s">
        <v>196</v>
      </c>
      <c r="B37" s="178">
        <v>0</v>
      </c>
      <c r="C37" s="178">
        <v>0</v>
      </c>
      <c r="D37" s="178">
        <v>0</v>
      </c>
      <c r="E37" s="178">
        <v>0</v>
      </c>
      <c r="F37" s="216">
        <v>1635</v>
      </c>
      <c r="G37" s="178">
        <v>211.92109999999997</v>
      </c>
      <c r="H37" s="178">
        <v>4.2250000000000005</v>
      </c>
    </row>
    <row r="38" spans="1:8" ht="47.25">
      <c r="A38" s="221" t="s">
        <v>117</v>
      </c>
      <c r="B38" s="180">
        <v>100.42400000000001</v>
      </c>
      <c r="C38" s="180">
        <v>100.42400000000001</v>
      </c>
      <c r="D38" s="180">
        <v>96.242000000000004</v>
      </c>
      <c r="E38" s="180">
        <v>4.1820000000000022</v>
      </c>
      <c r="F38" s="179">
        <v>842.8</v>
      </c>
      <c r="G38" s="180">
        <v>110.41286666666666</v>
      </c>
      <c r="H38" s="180">
        <v>0.64119999999999999</v>
      </c>
    </row>
    <row r="39" spans="1:8" ht="63">
      <c r="A39" s="221" t="s">
        <v>119</v>
      </c>
      <c r="B39" s="180">
        <v>27.514600000000002</v>
      </c>
      <c r="C39" s="180">
        <v>33.056100000000001</v>
      </c>
      <c r="D39" s="180">
        <v>39.725099999999998</v>
      </c>
      <c r="E39" s="180">
        <v>-7.6190000000000024</v>
      </c>
      <c r="F39" s="179">
        <v>283.10000000000002</v>
      </c>
      <c r="G39" s="180">
        <v>16.629032000000002</v>
      </c>
      <c r="H39" s="180">
        <v>5.0000000000000001E-3</v>
      </c>
    </row>
    <row r="40" spans="1:8">
      <c r="A40" s="221" t="s">
        <v>197</v>
      </c>
      <c r="B40" s="180">
        <v>3.0379999999999998</v>
      </c>
      <c r="C40" s="180">
        <v>9.8681999999999999</v>
      </c>
      <c r="D40" s="180">
        <v>5.1818999999999997</v>
      </c>
      <c r="E40" s="180">
        <v>4.6863000000000001</v>
      </c>
      <c r="F40" s="179">
        <v>166.7</v>
      </c>
      <c r="G40" s="180">
        <v>21.56437</v>
      </c>
      <c r="H40" s="180">
        <v>0</v>
      </c>
    </row>
    <row r="41" spans="1:8" ht="47.25">
      <c r="A41" s="221" t="s">
        <v>198</v>
      </c>
      <c r="B41" s="180">
        <v>254.935</v>
      </c>
      <c r="C41" s="180">
        <v>268.25200000000007</v>
      </c>
      <c r="D41" s="180">
        <v>246.09099999999998</v>
      </c>
      <c r="E41" s="180">
        <v>21.296999999999993</v>
      </c>
      <c r="F41" s="179">
        <v>355.5</v>
      </c>
      <c r="G41" s="180">
        <v>15.618079840000005</v>
      </c>
      <c r="H41" s="180">
        <v>4.1000000000000002E-2</v>
      </c>
    </row>
    <row r="42" spans="1:8" ht="31.5">
      <c r="A42" s="221" t="s">
        <v>199</v>
      </c>
      <c r="B42" s="180">
        <v>96.957000000000008</v>
      </c>
      <c r="C42" s="180">
        <v>92.472999999999999</v>
      </c>
      <c r="D42" s="180">
        <v>89.112000000000009</v>
      </c>
      <c r="E42" s="180">
        <v>2.3100000000000027</v>
      </c>
      <c r="F42" s="179">
        <v>2412.27</v>
      </c>
      <c r="G42" s="180">
        <v>471.7285</v>
      </c>
      <c r="H42" s="180">
        <v>6.7590000000000012</v>
      </c>
    </row>
    <row r="43" spans="1:8" ht="47.25">
      <c r="A43" s="221" t="s">
        <v>200</v>
      </c>
      <c r="B43" s="180">
        <v>0.78</v>
      </c>
      <c r="C43" s="180">
        <v>0.78</v>
      </c>
      <c r="D43" s="180">
        <v>0.78</v>
      </c>
      <c r="E43" s="180">
        <v>0</v>
      </c>
      <c r="F43" s="179">
        <v>5</v>
      </c>
      <c r="G43" s="180">
        <v>0.17799999999999999</v>
      </c>
      <c r="H43" s="180">
        <v>0</v>
      </c>
    </row>
    <row r="44" spans="1:8" ht="31.5">
      <c r="A44" s="221" t="s">
        <v>201</v>
      </c>
      <c r="B44" s="180">
        <v>2.944</v>
      </c>
      <c r="C44" s="180">
        <v>2.944</v>
      </c>
      <c r="D44" s="180">
        <v>3.0695000000000001</v>
      </c>
      <c r="E44" s="180">
        <v>0.20999999999999996</v>
      </c>
      <c r="F44" s="179">
        <v>204</v>
      </c>
      <c r="G44" s="180">
        <v>32.674700000000001</v>
      </c>
      <c r="H44" s="180">
        <v>1.0192600000000001</v>
      </c>
    </row>
    <row r="45" spans="1:8">
      <c r="A45" s="221" t="s">
        <v>202</v>
      </c>
      <c r="B45" s="180">
        <v>107.86091000000003</v>
      </c>
      <c r="C45" s="180">
        <v>105.84191000000001</v>
      </c>
      <c r="D45" s="180">
        <v>104.12868</v>
      </c>
      <c r="E45" s="180">
        <v>3.6772300000000007</v>
      </c>
      <c r="F45" s="179">
        <v>7942.01</v>
      </c>
      <c r="G45" s="180">
        <v>889.49425050999992</v>
      </c>
      <c r="H45" s="180">
        <v>2.0455909999999999</v>
      </c>
    </row>
    <row r="46" spans="1:8" ht="31.5">
      <c r="A46" s="223" t="s">
        <v>370</v>
      </c>
      <c r="B46" s="178">
        <v>1.034</v>
      </c>
      <c r="C46" s="178">
        <v>1.034</v>
      </c>
      <c r="D46" s="178">
        <v>0.90100000000000002</v>
      </c>
      <c r="E46" s="178">
        <v>0.13300000000000001</v>
      </c>
      <c r="F46" s="216">
        <v>177.5</v>
      </c>
      <c r="G46" s="178">
        <v>16.110499999999998</v>
      </c>
      <c r="H46" s="178">
        <v>0</v>
      </c>
    </row>
    <row r="47" spans="1:8" ht="31.5">
      <c r="A47" s="223" t="s">
        <v>371</v>
      </c>
      <c r="B47" s="178">
        <v>72.628980000000013</v>
      </c>
      <c r="C47" s="178">
        <v>70.454980000000006</v>
      </c>
      <c r="D47" s="178">
        <v>69.990980000000008</v>
      </c>
      <c r="E47" s="178">
        <v>1.8119999999999996</v>
      </c>
      <c r="F47" s="216">
        <v>375</v>
      </c>
      <c r="G47" s="178">
        <v>32.920680000000004</v>
      </c>
      <c r="H47" s="178">
        <v>0.18720000000000001</v>
      </c>
    </row>
    <row r="48" spans="1:8" ht="31.5">
      <c r="A48" s="223" t="s">
        <v>385</v>
      </c>
      <c r="B48" s="178">
        <v>19.419930000000001</v>
      </c>
      <c r="C48" s="178">
        <v>19.419930000000001</v>
      </c>
      <c r="D48" s="178">
        <v>17.861699999999999</v>
      </c>
      <c r="E48" s="178">
        <v>1.5582300000000013</v>
      </c>
      <c r="F48" s="216">
        <v>446.67</v>
      </c>
      <c r="G48" s="178">
        <v>48.035699999999991</v>
      </c>
      <c r="H48" s="178">
        <v>3.0000000000000002E-2</v>
      </c>
    </row>
    <row r="49" spans="1:8" ht="47.25">
      <c r="A49" s="223" t="s">
        <v>386</v>
      </c>
      <c r="B49" s="178">
        <v>0.29699999999999999</v>
      </c>
      <c r="C49" s="178">
        <v>0.29699999999999999</v>
      </c>
      <c r="D49" s="178">
        <v>0.29699999999999999</v>
      </c>
      <c r="E49" s="178">
        <v>0</v>
      </c>
      <c r="F49" s="216">
        <v>32</v>
      </c>
      <c r="G49" s="178">
        <v>3.1915</v>
      </c>
      <c r="H49" s="178">
        <v>1.2199999999999999E-2</v>
      </c>
    </row>
    <row r="50" spans="1:8" ht="47.25">
      <c r="A50" s="223" t="s">
        <v>372</v>
      </c>
      <c r="B50" s="178">
        <v>1.5549999999999999</v>
      </c>
      <c r="C50" s="178">
        <v>1.5549999999999999</v>
      </c>
      <c r="D50" s="178">
        <v>2.1709999999999998</v>
      </c>
      <c r="E50" s="178">
        <v>0</v>
      </c>
      <c r="F50" s="216">
        <v>1497.43</v>
      </c>
      <c r="G50" s="178">
        <v>187.66593451</v>
      </c>
      <c r="H50" s="178">
        <v>0.8851</v>
      </c>
    </row>
    <row r="51" spans="1:8">
      <c r="A51" s="223" t="s">
        <v>373</v>
      </c>
      <c r="B51" s="178">
        <v>1.9754</v>
      </c>
      <c r="C51" s="178">
        <v>1.9754</v>
      </c>
      <c r="D51" s="178">
        <v>1.9754</v>
      </c>
      <c r="E51" s="178">
        <v>0</v>
      </c>
      <c r="F51" s="216">
        <v>3211.2999999999997</v>
      </c>
      <c r="G51" s="178">
        <v>360.67219999999998</v>
      </c>
      <c r="H51" s="178">
        <v>0.1174</v>
      </c>
    </row>
    <row r="52" spans="1:8" ht="47.25">
      <c r="A52" s="223" t="s">
        <v>374</v>
      </c>
      <c r="B52" s="178">
        <v>9.2889999999999997</v>
      </c>
      <c r="C52" s="178">
        <v>9.2889999999999997</v>
      </c>
      <c r="D52" s="178">
        <v>8.33</v>
      </c>
      <c r="E52" s="178">
        <v>0.95899999999999963</v>
      </c>
      <c r="F52" s="216">
        <v>1937.0099999999998</v>
      </c>
      <c r="G52" s="178">
        <v>213.267236</v>
      </c>
      <c r="H52" s="178">
        <v>0.81369100000000016</v>
      </c>
    </row>
    <row r="53" spans="1:8" ht="47.25">
      <c r="A53" s="223" t="s">
        <v>375</v>
      </c>
      <c r="B53" s="178">
        <v>0.49360000000000004</v>
      </c>
      <c r="C53" s="178">
        <v>0.49360000000000004</v>
      </c>
      <c r="D53" s="178">
        <v>0.49360000000000004</v>
      </c>
      <c r="E53" s="178">
        <v>0</v>
      </c>
      <c r="F53" s="216">
        <v>242.1</v>
      </c>
      <c r="G53" s="178">
        <v>26.937999999999999</v>
      </c>
      <c r="H53" s="178">
        <v>0</v>
      </c>
    </row>
    <row r="54" spans="1:8" ht="31.5">
      <c r="A54" s="223" t="s">
        <v>376</v>
      </c>
      <c r="B54" s="178">
        <v>1.1679999999999999</v>
      </c>
      <c r="C54" s="178">
        <v>1.323</v>
      </c>
      <c r="D54" s="178">
        <v>2.1080000000000001</v>
      </c>
      <c r="E54" s="178">
        <v>-0.78499999999999992</v>
      </c>
      <c r="F54" s="216">
        <v>23</v>
      </c>
      <c r="G54" s="178">
        <v>0.69250000000000012</v>
      </c>
      <c r="H54" s="178">
        <v>0</v>
      </c>
    </row>
    <row r="55" spans="1:8" ht="31.5">
      <c r="A55" s="221" t="s">
        <v>203</v>
      </c>
      <c r="B55" s="180">
        <v>1258.51251</v>
      </c>
      <c r="C55" s="180">
        <v>1274.4717600000001</v>
      </c>
      <c r="D55" s="180">
        <v>1215.3380500000001</v>
      </c>
      <c r="E55" s="180">
        <v>56.996210000000005</v>
      </c>
      <c r="F55" s="179">
        <v>15533.08</v>
      </c>
      <c r="G55" s="180">
        <v>1945.2122190166665</v>
      </c>
      <c r="H55" s="180">
        <v>14.736051000000003</v>
      </c>
    </row>
    <row r="56" spans="1:8">
      <c r="A56" s="229"/>
      <c r="B56" s="181"/>
      <c r="C56" s="181"/>
      <c r="D56" s="181"/>
      <c r="E56" s="230"/>
      <c r="F56" s="214"/>
      <c r="G56" s="181"/>
      <c r="H56" s="181"/>
    </row>
    <row r="57" spans="1:8">
      <c r="A57" s="345" t="s">
        <v>204</v>
      </c>
      <c r="B57" s="345"/>
      <c r="C57" s="345"/>
      <c r="D57" s="345"/>
      <c r="E57" s="345"/>
      <c r="F57" s="345"/>
      <c r="G57" s="345"/>
      <c r="H57" s="345"/>
    </row>
    <row r="58" spans="1:8">
      <c r="A58" s="326"/>
      <c r="B58" s="307"/>
      <c r="C58" s="307"/>
      <c r="D58" s="307"/>
      <c r="E58" s="307"/>
      <c r="F58" s="327"/>
      <c r="G58" s="307"/>
      <c r="H58" s="307"/>
    </row>
    <row r="59" spans="1:8">
      <c r="A59" s="329"/>
      <c r="B59" s="330"/>
      <c r="C59" s="330"/>
      <c r="D59" s="330"/>
      <c r="E59" s="330"/>
      <c r="F59" s="331"/>
      <c r="G59" s="330"/>
      <c r="H59" s="330"/>
    </row>
    <row r="60" spans="1:8">
      <c r="A60" s="326"/>
      <c r="B60" s="330"/>
      <c r="C60" s="330"/>
      <c r="D60" s="330"/>
      <c r="E60" s="330"/>
      <c r="F60" s="331"/>
      <c r="G60" s="330"/>
      <c r="H60" s="330"/>
    </row>
    <row r="61" spans="1:8">
      <c r="A61" s="326"/>
      <c r="B61" s="330"/>
      <c r="C61" s="330"/>
      <c r="D61" s="330"/>
      <c r="E61" s="328"/>
      <c r="F61" s="331"/>
      <c r="G61" s="330"/>
      <c r="H61" s="330"/>
    </row>
    <row r="62" spans="1:8">
      <c r="A62" s="326"/>
      <c r="B62" s="330"/>
      <c r="C62" s="330"/>
      <c r="D62" s="330"/>
      <c r="E62" s="330"/>
      <c r="F62" s="331"/>
      <c r="G62" s="330"/>
      <c r="H62" s="330"/>
    </row>
    <row r="63" spans="1:8">
      <c r="A63" s="326"/>
      <c r="B63" s="330"/>
      <c r="C63" s="330"/>
      <c r="D63" s="330"/>
      <c r="E63" s="328"/>
      <c r="F63" s="331"/>
      <c r="G63" s="330"/>
      <c r="H63" s="330"/>
    </row>
    <row r="64" spans="1:8">
      <c r="A64" s="326"/>
      <c r="B64" s="330"/>
      <c r="C64" s="330"/>
      <c r="D64" s="330"/>
      <c r="E64" s="330"/>
      <c r="F64" s="331"/>
      <c r="G64" s="330"/>
      <c r="H64" s="330"/>
    </row>
    <row r="65" spans="1:8">
      <c r="A65" s="326"/>
      <c r="B65" s="330"/>
      <c r="C65" s="330"/>
      <c r="D65" s="330"/>
      <c r="E65" s="328"/>
      <c r="F65" s="331"/>
      <c r="G65" s="330"/>
      <c r="H65" s="330"/>
    </row>
    <row r="66" spans="1:8">
      <c r="A66" s="326"/>
      <c r="B66" s="330"/>
      <c r="C66" s="330"/>
      <c r="D66" s="330"/>
      <c r="E66" s="328"/>
      <c r="F66" s="331"/>
      <c r="G66" s="330"/>
      <c r="H66" s="330"/>
    </row>
    <row r="67" spans="1:8">
      <c r="A67" s="326"/>
      <c r="B67" s="330"/>
      <c r="C67" s="330"/>
      <c r="D67" s="330"/>
      <c r="E67" s="328"/>
      <c r="F67" s="331"/>
      <c r="G67" s="330"/>
      <c r="H67" s="330"/>
    </row>
    <row r="68" spans="1:8">
      <c r="A68" s="326"/>
      <c r="B68" s="330"/>
      <c r="C68" s="330"/>
      <c r="D68" s="330"/>
      <c r="E68" s="328"/>
      <c r="F68" s="331"/>
      <c r="G68" s="330"/>
      <c r="H68" s="330"/>
    </row>
    <row r="69" spans="1:8">
      <c r="A69" s="229"/>
      <c r="B69" s="181"/>
      <c r="C69" s="181"/>
      <c r="D69" s="181"/>
      <c r="E69" s="230"/>
      <c r="F69" s="214"/>
      <c r="G69" s="181"/>
      <c r="H69" s="181"/>
    </row>
    <row r="70" spans="1:8">
      <c r="A70" s="231"/>
      <c r="B70" s="222"/>
      <c r="C70" s="222"/>
      <c r="D70" s="222"/>
      <c r="E70" s="222"/>
      <c r="G70" s="222"/>
      <c r="H70" s="222"/>
    </row>
    <row r="71" spans="1:8">
      <c r="A71" s="231"/>
      <c r="B71" s="222"/>
      <c r="C71" s="222"/>
      <c r="D71" s="222"/>
      <c r="E71" s="222"/>
      <c r="G71" s="222"/>
      <c r="H71" s="222"/>
    </row>
    <row r="72" spans="1:8">
      <c r="A72" s="231"/>
      <c r="B72" s="222"/>
      <c r="C72" s="222"/>
      <c r="D72" s="222"/>
      <c r="E72" s="222"/>
      <c r="G72" s="222"/>
      <c r="H72" s="222"/>
    </row>
    <row r="73" spans="1:8">
      <c r="A73" s="231"/>
      <c r="B73" s="222"/>
      <c r="C73" s="222"/>
      <c r="D73" s="222"/>
      <c r="E73" s="222"/>
      <c r="G73" s="222"/>
      <c r="H73" s="222"/>
    </row>
    <row r="74" spans="1:8">
      <c r="A74" s="231"/>
      <c r="B74" s="222"/>
      <c r="C74" s="222"/>
      <c r="D74" s="222"/>
      <c r="E74" s="222"/>
      <c r="G74" s="222"/>
      <c r="H74" s="222"/>
    </row>
    <row r="75" spans="1:8">
      <c r="A75" s="231"/>
      <c r="B75" s="222"/>
      <c r="C75" s="222"/>
      <c r="D75" s="222"/>
      <c r="E75" s="222"/>
      <c r="G75" s="222"/>
      <c r="H75" s="222"/>
    </row>
  </sheetData>
  <autoFilter ref="A7:H65"/>
  <mergeCells count="5">
    <mergeCell ref="A57:H57"/>
    <mergeCell ref="C1:H1"/>
    <mergeCell ref="A3:H3"/>
    <mergeCell ref="A4:H4"/>
    <mergeCell ref="G6:H6"/>
  </mergeCells>
  <pageMargins left="0.55118110236220474" right="0.43307086614173229" top="0.23622047244094491" bottom="0.15748031496062992" header="0.31496062992125984" footer="0.15748031496062992"/>
  <pageSetup paperSize="9" scale="67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49"/>
  <sheetViews>
    <sheetView view="pageBreakPreview" zoomScale="40" zoomScaleNormal="40" zoomScaleSheetLayoutView="40" workbookViewId="0">
      <selection activeCell="A5" sqref="A5:A8"/>
    </sheetView>
  </sheetViews>
  <sheetFormatPr defaultRowHeight="12.75"/>
  <cols>
    <col min="1" max="1" width="94.28515625" customWidth="1"/>
    <col min="2" max="2" width="31.7109375" customWidth="1"/>
    <col min="3" max="3" width="24.28515625" customWidth="1"/>
    <col min="4" max="4" width="31.85546875" style="219" customWidth="1"/>
    <col min="5" max="5" width="33.140625" style="218" customWidth="1"/>
    <col min="6" max="6" width="24.140625" style="234" customWidth="1"/>
    <col min="7" max="7" width="28.42578125" style="218" customWidth="1"/>
    <col min="8" max="8" width="29.28515625" style="218" customWidth="1"/>
    <col min="9" max="9" width="30.7109375" customWidth="1"/>
  </cols>
  <sheetData>
    <row r="1" spans="1:23" ht="26.25">
      <c r="F1" s="268"/>
      <c r="G1" s="259"/>
      <c r="H1" s="259"/>
      <c r="I1" s="90" t="s">
        <v>205</v>
      </c>
      <c r="J1" s="89"/>
    </row>
    <row r="2" spans="1:23" ht="79.5" customHeight="1">
      <c r="A2" s="350" t="s">
        <v>397</v>
      </c>
      <c r="B2" s="350"/>
      <c r="C2" s="350"/>
      <c r="D2" s="350"/>
      <c r="E2" s="350"/>
      <c r="F2" s="350"/>
      <c r="G2" s="350"/>
      <c r="H2" s="350"/>
      <c r="I2" s="350"/>
    </row>
    <row r="3" spans="1:23" ht="62.25" customHeight="1">
      <c r="A3" s="351" t="s">
        <v>399</v>
      </c>
      <c r="B3" s="352"/>
      <c r="C3" s="352"/>
      <c r="D3" s="352"/>
      <c r="E3" s="352"/>
      <c r="F3" s="352"/>
      <c r="G3" s="352"/>
      <c r="H3" s="352"/>
      <c r="I3" s="352"/>
    </row>
    <row r="4" spans="1:23">
      <c r="B4" s="91"/>
    </row>
    <row r="5" spans="1:23" ht="26.25">
      <c r="A5" s="353" t="s">
        <v>66</v>
      </c>
      <c r="B5" s="354" t="s">
        <v>67</v>
      </c>
      <c r="C5" s="356" t="s">
        <v>68</v>
      </c>
      <c r="D5" s="357"/>
      <c r="E5" s="358"/>
      <c r="F5" s="365" t="s">
        <v>12</v>
      </c>
      <c r="G5" s="366" t="s">
        <v>85</v>
      </c>
      <c r="H5" s="366"/>
      <c r="I5" s="367" t="s">
        <v>206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ht="15.75">
      <c r="A6" s="353"/>
      <c r="B6" s="354"/>
      <c r="C6" s="359"/>
      <c r="D6" s="360"/>
      <c r="E6" s="361"/>
      <c r="F6" s="365"/>
      <c r="G6" s="370" t="s">
        <v>71</v>
      </c>
      <c r="H6" s="370" t="s">
        <v>72</v>
      </c>
      <c r="I6" s="368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</row>
    <row r="7" spans="1:23" ht="15.75">
      <c r="A7" s="353"/>
      <c r="B7" s="355"/>
      <c r="C7" s="362"/>
      <c r="D7" s="363"/>
      <c r="E7" s="364"/>
      <c r="F7" s="365"/>
      <c r="G7" s="371"/>
      <c r="H7" s="371"/>
      <c r="I7" s="368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1:23" ht="207" customHeight="1">
      <c r="A8" s="353"/>
      <c r="B8" s="355"/>
      <c r="C8" s="93" t="s">
        <v>81</v>
      </c>
      <c r="D8" s="304" t="s">
        <v>400</v>
      </c>
      <c r="E8" s="237" t="s">
        <v>73</v>
      </c>
      <c r="F8" s="365"/>
      <c r="G8" s="372"/>
      <c r="H8" s="372"/>
      <c r="I8" s="369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23" ht="66" customHeight="1">
      <c r="A9" s="94" t="s">
        <v>74</v>
      </c>
      <c r="B9" s="95" t="s">
        <v>75</v>
      </c>
      <c r="C9" s="280">
        <v>1</v>
      </c>
      <c r="D9" s="280">
        <v>2</v>
      </c>
      <c r="E9" s="280">
        <v>3</v>
      </c>
      <c r="F9" s="280">
        <v>4</v>
      </c>
      <c r="G9" s="281">
        <v>5</v>
      </c>
      <c r="H9" s="281">
        <v>6</v>
      </c>
      <c r="I9" s="96" t="s">
        <v>76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</row>
    <row r="10" spans="1:23" ht="27">
      <c r="A10" s="375" t="s">
        <v>69</v>
      </c>
      <c r="B10" s="376"/>
      <c r="C10" s="376"/>
      <c r="D10" s="376"/>
      <c r="E10" s="376"/>
      <c r="F10" s="376"/>
      <c r="G10" s="376"/>
      <c r="H10" s="376"/>
      <c r="I10" s="377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1:23" ht="27">
      <c r="A11" s="378" t="s">
        <v>207</v>
      </c>
      <c r="B11" s="379"/>
      <c r="C11" s="379"/>
      <c r="D11" s="379"/>
      <c r="E11" s="379"/>
      <c r="F11" s="379"/>
      <c r="G11" s="379"/>
      <c r="H11" s="379"/>
      <c r="I11" s="380"/>
    </row>
    <row r="12" spans="1:23" ht="24.95" customHeight="1">
      <c r="A12" s="97" t="s">
        <v>208</v>
      </c>
      <c r="B12" s="98" t="s">
        <v>209</v>
      </c>
      <c r="C12" s="99"/>
      <c r="D12" s="238">
        <f>D13+D14</f>
        <v>0</v>
      </c>
      <c r="E12" s="238">
        <f>E13+E14</f>
        <v>0</v>
      </c>
      <c r="F12" s="169">
        <f>F15</f>
        <v>829.66</v>
      </c>
      <c r="G12" s="260">
        <f>G15</f>
        <v>0</v>
      </c>
      <c r="H12" s="260">
        <f>H15</f>
        <v>0</v>
      </c>
      <c r="I12" s="168" t="e">
        <f>G12/H12</f>
        <v>#DIV/0!</v>
      </c>
    </row>
    <row r="13" spans="1:23" ht="24.95" customHeight="1">
      <c r="A13" s="100" t="s">
        <v>210</v>
      </c>
      <c r="B13" s="101" t="s">
        <v>211</v>
      </c>
      <c r="C13" s="102"/>
      <c r="D13" s="239"/>
      <c r="E13" s="240"/>
      <c r="F13" s="170"/>
      <c r="G13" s="261">
        <f>D13*F13</f>
        <v>0</v>
      </c>
      <c r="H13" s="261">
        <f>E13*F13</f>
        <v>0</v>
      </c>
      <c r="I13" s="153" t="e">
        <f>G13/H13</f>
        <v>#DIV/0!</v>
      </c>
    </row>
    <row r="14" spans="1:23" ht="27.75" customHeight="1">
      <c r="A14" s="100" t="s">
        <v>212</v>
      </c>
      <c r="B14" s="101" t="s">
        <v>213</v>
      </c>
      <c r="C14" s="102"/>
      <c r="D14" s="241">
        <f>D15</f>
        <v>0</v>
      </c>
      <c r="E14" s="241">
        <f>E15</f>
        <v>0</v>
      </c>
      <c r="F14" s="170"/>
      <c r="G14" s="261">
        <f>D14*F14</f>
        <v>0</v>
      </c>
      <c r="H14" s="261">
        <f>E14*F14</f>
        <v>0</v>
      </c>
      <c r="I14" s="153" t="e">
        <f>G14/H14</f>
        <v>#DIV/0!</v>
      </c>
    </row>
    <row r="15" spans="1:23" ht="24.95" customHeight="1">
      <c r="A15" s="103" t="s">
        <v>214</v>
      </c>
      <c r="B15" s="104" t="s">
        <v>215</v>
      </c>
      <c r="C15" s="102" t="s">
        <v>10</v>
      </c>
      <c r="D15" s="240">
        <f>0</f>
        <v>0</v>
      </c>
      <c r="E15" s="240">
        <v>0</v>
      </c>
      <c r="F15" s="171">
        <v>829.66</v>
      </c>
      <c r="G15" s="261">
        <f>D15*F15</f>
        <v>0</v>
      </c>
      <c r="H15" s="261">
        <f>E15*F15</f>
        <v>0</v>
      </c>
      <c r="I15" s="168" t="e">
        <f>G15/H15</f>
        <v>#DIV/0!</v>
      </c>
    </row>
    <row r="16" spans="1:23" ht="24.95" customHeight="1">
      <c r="A16" s="108" t="s">
        <v>28</v>
      </c>
      <c r="B16" s="109"/>
      <c r="C16" s="110" t="s">
        <v>11</v>
      </c>
      <c r="D16" s="242" t="s">
        <v>11</v>
      </c>
      <c r="E16" s="242" t="s">
        <v>11</v>
      </c>
      <c r="F16" s="269" t="s">
        <v>11</v>
      </c>
      <c r="G16" s="156">
        <f>G15</f>
        <v>0</v>
      </c>
      <c r="H16" s="156">
        <f>H15</f>
        <v>0</v>
      </c>
      <c r="I16" s="282" t="e">
        <f>G16/H16</f>
        <v>#DIV/0!</v>
      </c>
    </row>
    <row r="17" spans="1:12" ht="24.95" customHeight="1">
      <c r="A17" s="378" t="s">
        <v>216</v>
      </c>
      <c r="B17" s="381"/>
      <c r="C17" s="381"/>
      <c r="D17" s="381"/>
      <c r="E17" s="381"/>
      <c r="F17" s="381"/>
      <c r="G17" s="381"/>
      <c r="H17" s="381"/>
      <c r="I17" s="382"/>
    </row>
    <row r="18" spans="1:12" ht="24.95" customHeight="1">
      <c r="A18" s="97" t="s">
        <v>217</v>
      </c>
      <c r="B18" s="98" t="s">
        <v>218</v>
      </c>
      <c r="C18" s="99"/>
      <c r="D18" s="243"/>
      <c r="E18" s="244"/>
      <c r="F18" s="170"/>
      <c r="G18" s="154">
        <f>G19+G20+G21+G22+G23</f>
        <v>111613.04838000001</v>
      </c>
      <c r="H18" s="154">
        <f>H19+H20+H21+H22+H23</f>
        <v>117039.60549000002</v>
      </c>
      <c r="I18" s="158">
        <f>G18/H18</f>
        <v>0.95363486499052097</v>
      </c>
    </row>
    <row r="19" spans="1:12" ht="77.25" customHeight="1">
      <c r="A19" s="103" t="s">
        <v>403</v>
      </c>
      <c r="B19" s="104" t="s">
        <v>219</v>
      </c>
      <c r="C19" s="102" t="s">
        <v>45</v>
      </c>
      <c r="D19" s="240">
        <v>0</v>
      </c>
      <c r="E19" s="245">
        <v>0</v>
      </c>
      <c r="F19" s="171">
        <v>104.62</v>
      </c>
      <c r="G19" s="261">
        <f>D19*F19</f>
        <v>0</v>
      </c>
      <c r="H19" s="261">
        <f>E19*F19</f>
        <v>0</v>
      </c>
      <c r="I19" s="157" t="e">
        <f t="shared" ref="I19:I26" si="0">G19/H19</f>
        <v>#DIV/0!</v>
      </c>
    </row>
    <row r="20" spans="1:12" ht="24.95" customHeight="1">
      <c r="A20" s="103" t="s">
        <v>220</v>
      </c>
      <c r="B20" s="104" t="s">
        <v>221</v>
      </c>
      <c r="C20" s="102" t="s">
        <v>45</v>
      </c>
      <c r="D20" s="302">
        <v>2.57</v>
      </c>
      <c r="E20" s="245">
        <v>2.1030000000000002</v>
      </c>
      <c r="F20" s="171">
        <v>148.66999999999999</v>
      </c>
      <c r="G20" s="261">
        <f>D20*F20</f>
        <v>382.08189999999996</v>
      </c>
      <c r="H20" s="261">
        <f>E20*F20</f>
        <v>312.65300999999999</v>
      </c>
      <c r="I20" s="157">
        <f t="shared" si="0"/>
        <v>1.2220637184973846</v>
      </c>
    </row>
    <row r="21" spans="1:12" ht="24.95" customHeight="1">
      <c r="A21" s="103" t="s">
        <v>222</v>
      </c>
      <c r="B21" s="104" t="s">
        <v>223</v>
      </c>
      <c r="C21" s="102" t="s">
        <v>45</v>
      </c>
      <c r="D21" s="302">
        <f>348.38+51.88+81.274</f>
        <v>481.53399999999999</v>
      </c>
      <c r="E21" s="245">
        <v>464.6</v>
      </c>
      <c r="F21" s="171">
        <v>25.08</v>
      </c>
      <c r="G21" s="261">
        <f>D21*F21</f>
        <v>12076.872719999999</v>
      </c>
      <c r="H21" s="261">
        <f>E21*F21</f>
        <v>11652.168</v>
      </c>
      <c r="I21" s="157">
        <f t="shared" si="0"/>
        <v>1.0364485578992682</v>
      </c>
    </row>
    <row r="22" spans="1:12" ht="53.25" customHeight="1">
      <c r="A22" s="103" t="s">
        <v>404</v>
      </c>
      <c r="B22" s="104" t="s">
        <v>224</v>
      </c>
      <c r="C22" s="102" t="s">
        <v>45</v>
      </c>
      <c r="D22" s="302">
        <f>4.56+293.7+22.384</f>
        <v>320.64400000000001</v>
      </c>
      <c r="E22" s="245">
        <v>324.262</v>
      </c>
      <c r="F22" s="171">
        <v>97.04</v>
      </c>
      <c r="G22" s="261">
        <f>D22*F22</f>
        <v>31115.293760000004</v>
      </c>
      <c r="H22" s="261">
        <f>E22*F22</f>
        <v>31466.384480000001</v>
      </c>
      <c r="I22" s="157">
        <f t="shared" si="0"/>
        <v>0.98884235587272029</v>
      </c>
      <c r="J22" s="160"/>
      <c r="K22" s="160"/>
    </row>
    <row r="23" spans="1:12" ht="75.75" customHeight="1">
      <c r="A23" s="103" t="s">
        <v>225</v>
      </c>
      <c r="B23" s="104" t="s">
        <v>226</v>
      </c>
      <c r="C23" s="102" t="s">
        <v>45</v>
      </c>
      <c r="D23" s="302">
        <v>1441.5</v>
      </c>
      <c r="E23" s="245">
        <v>1559.5</v>
      </c>
      <c r="F23" s="171">
        <v>47.2</v>
      </c>
      <c r="G23" s="261">
        <f>D23*F23</f>
        <v>68038.8</v>
      </c>
      <c r="H23" s="261">
        <f>E23*F23</f>
        <v>73608.400000000009</v>
      </c>
      <c r="I23" s="157">
        <f t="shared" si="0"/>
        <v>0.92433472266752159</v>
      </c>
    </row>
    <row r="24" spans="1:12" ht="24.95" customHeight="1">
      <c r="A24" s="100" t="s">
        <v>228</v>
      </c>
      <c r="B24" s="101" t="s">
        <v>229</v>
      </c>
      <c r="C24" s="114"/>
      <c r="D24" s="246"/>
      <c r="E24" s="247"/>
      <c r="F24" s="271"/>
      <c r="G24" s="154">
        <f>G25+G26</f>
        <v>1189.4625599999999</v>
      </c>
      <c r="H24" s="154">
        <f>H25+H26</f>
        <v>1980.7382399999999</v>
      </c>
      <c r="I24" s="158">
        <f t="shared" si="0"/>
        <v>0.60051476564616635</v>
      </c>
    </row>
    <row r="25" spans="1:12" ht="52.5">
      <c r="A25" s="103" t="s">
        <v>231</v>
      </c>
      <c r="B25" s="104" t="s">
        <v>232</v>
      </c>
      <c r="C25" s="115" t="s">
        <v>230</v>
      </c>
      <c r="D25" s="302">
        <v>8.8659999999999997</v>
      </c>
      <c r="E25" s="245">
        <v>14.763999999999999</v>
      </c>
      <c r="F25" s="171">
        <v>134.16</v>
      </c>
      <c r="G25" s="261">
        <f>D25*F25</f>
        <v>1189.4625599999999</v>
      </c>
      <c r="H25" s="261">
        <f>E25*F25</f>
        <v>1980.7382399999999</v>
      </c>
      <c r="I25" s="157">
        <f t="shared" si="0"/>
        <v>0.60051476564616635</v>
      </c>
    </row>
    <row r="26" spans="1:12" ht="100.5" customHeight="1">
      <c r="A26" s="103" t="s">
        <v>233</v>
      </c>
      <c r="B26" s="104" t="s">
        <v>234</v>
      </c>
      <c r="C26" s="115" t="s">
        <v>230</v>
      </c>
      <c r="D26" s="302">
        <v>0</v>
      </c>
      <c r="E26" s="245">
        <v>0</v>
      </c>
      <c r="F26" s="171">
        <v>159</v>
      </c>
      <c r="G26" s="261">
        <f>D26*F26</f>
        <v>0</v>
      </c>
      <c r="H26" s="261">
        <f>E26*F26</f>
        <v>0</v>
      </c>
      <c r="I26" s="157" t="e">
        <f t="shared" si="0"/>
        <v>#DIV/0!</v>
      </c>
    </row>
    <row r="27" spans="1:12" s="116" customFormat="1" ht="77.25">
      <c r="A27" s="100" t="s">
        <v>235</v>
      </c>
      <c r="B27" s="101" t="s">
        <v>236</v>
      </c>
      <c r="C27" s="114"/>
      <c r="D27" s="246"/>
      <c r="E27" s="247"/>
      <c r="F27" s="270"/>
      <c r="G27" s="154">
        <f>G28+G29+G30</f>
        <v>220142.89861</v>
      </c>
      <c r="H27" s="154">
        <f>H28+H29+H30</f>
        <v>286223.20120000001</v>
      </c>
      <c r="I27" s="158">
        <f t="shared" ref="I27:I33" si="1">G27/H27</f>
        <v>0.76913016725074623</v>
      </c>
    </row>
    <row r="28" spans="1:12" ht="24.95" customHeight="1">
      <c r="A28" s="103" t="s">
        <v>237</v>
      </c>
      <c r="B28" s="104" t="s">
        <v>238</v>
      </c>
      <c r="C28" s="102" t="s">
        <v>26</v>
      </c>
      <c r="D28" s="302">
        <f>6.093+31.45</f>
        <v>37.542999999999999</v>
      </c>
      <c r="E28" s="240">
        <v>48.56</v>
      </c>
      <c r="F28" s="171">
        <v>5814.27</v>
      </c>
      <c r="G28" s="261">
        <f t="shared" ref="G28:G33" si="2">D28*F28</f>
        <v>218285.13861000002</v>
      </c>
      <c r="H28" s="261">
        <f t="shared" ref="H28:H33" si="3">E28*F28</f>
        <v>282340.95120000001</v>
      </c>
      <c r="I28" s="157">
        <f t="shared" si="1"/>
        <v>0.77312602965403632</v>
      </c>
      <c r="L28" t="s">
        <v>84</v>
      </c>
    </row>
    <row r="29" spans="1:12" ht="52.5">
      <c r="A29" s="103" t="s">
        <v>239</v>
      </c>
      <c r="B29" s="104" t="s">
        <v>240</v>
      </c>
      <c r="C29" s="102" t="s">
        <v>26</v>
      </c>
      <c r="D29" s="302">
        <f>3.2</f>
        <v>3.2</v>
      </c>
      <c r="E29" s="240">
        <v>3</v>
      </c>
      <c r="F29" s="171">
        <v>533.54999999999995</v>
      </c>
      <c r="G29" s="261">
        <f t="shared" si="2"/>
        <v>1707.36</v>
      </c>
      <c r="H29" s="261">
        <f t="shared" si="3"/>
        <v>1600.6499999999999</v>
      </c>
      <c r="I29" s="157">
        <f t="shared" si="1"/>
        <v>1.0666666666666667</v>
      </c>
    </row>
    <row r="30" spans="1:12" ht="52.5">
      <c r="A30" s="103" t="s">
        <v>242</v>
      </c>
      <c r="B30" s="104" t="s">
        <v>243</v>
      </c>
      <c r="C30" s="102" t="s">
        <v>244</v>
      </c>
      <c r="D30" s="302">
        <v>47</v>
      </c>
      <c r="E30" s="240">
        <v>713</v>
      </c>
      <c r="F30" s="171">
        <v>3.2</v>
      </c>
      <c r="G30" s="261">
        <f t="shared" si="2"/>
        <v>150.4</v>
      </c>
      <c r="H30" s="261">
        <f t="shared" si="3"/>
        <v>2281.6</v>
      </c>
      <c r="I30" s="157">
        <f t="shared" si="1"/>
        <v>6.59186535764376E-2</v>
      </c>
    </row>
    <row r="31" spans="1:12" s="116" customFormat="1" ht="24.95" customHeight="1">
      <c r="A31" s="100" t="s">
        <v>245</v>
      </c>
      <c r="B31" s="101" t="s">
        <v>246</v>
      </c>
      <c r="C31" s="114"/>
      <c r="D31" s="246"/>
      <c r="E31" s="247"/>
      <c r="F31" s="271"/>
      <c r="G31" s="154">
        <f>G32+G33</f>
        <v>64.425829999999991</v>
      </c>
      <c r="H31" s="154">
        <f>H32+H33</f>
        <v>78.409179999999992</v>
      </c>
      <c r="I31" s="158">
        <f t="shared" si="1"/>
        <v>0.82166182582192537</v>
      </c>
    </row>
    <row r="32" spans="1:12" ht="30.75" customHeight="1">
      <c r="A32" s="103" t="s">
        <v>247</v>
      </c>
      <c r="B32" s="104" t="s">
        <v>248</v>
      </c>
      <c r="C32" s="102" t="s">
        <v>249</v>
      </c>
      <c r="D32" s="302">
        <v>7.6999999999999999E-2</v>
      </c>
      <c r="E32" s="245">
        <v>9.4E-2</v>
      </c>
      <c r="F32" s="171">
        <v>822.55</v>
      </c>
      <c r="G32" s="261">
        <f t="shared" si="2"/>
        <v>63.336349999999996</v>
      </c>
      <c r="H32" s="261">
        <f t="shared" si="3"/>
        <v>77.319699999999997</v>
      </c>
      <c r="I32" s="157">
        <f t="shared" si="1"/>
        <v>0.81914893617021278</v>
      </c>
    </row>
    <row r="33" spans="1:9" ht="30.75" customHeight="1">
      <c r="A33" s="103" t="s">
        <v>381</v>
      </c>
      <c r="B33" s="104" t="s">
        <v>380</v>
      </c>
      <c r="C33" s="102" t="s">
        <v>249</v>
      </c>
      <c r="D33" s="302">
        <v>4.0000000000000001E-3</v>
      </c>
      <c r="E33" s="245">
        <v>4.0000000000000001E-3</v>
      </c>
      <c r="F33" s="171">
        <v>272.37</v>
      </c>
      <c r="G33" s="261">
        <f t="shared" si="2"/>
        <v>1.08948</v>
      </c>
      <c r="H33" s="261">
        <f t="shared" si="3"/>
        <v>1.08948</v>
      </c>
      <c r="I33" s="157">
        <f t="shared" si="1"/>
        <v>1</v>
      </c>
    </row>
    <row r="34" spans="1:9" ht="51.75">
      <c r="A34" s="100" t="s">
        <v>250</v>
      </c>
      <c r="B34" s="101" t="s">
        <v>251</v>
      </c>
      <c r="C34" s="102"/>
      <c r="D34" s="239"/>
      <c r="E34" s="245"/>
      <c r="F34" s="272"/>
      <c r="G34" s="154">
        <f>G36+G37+G38+G35</f>
        <v>0</v>
      </c>
      <c r="H34" s="154">
        <f>H36+H37+H38+H35</f>
        <v>0</v>
      </c>
      <c r="I34" s="158" t="e">
        <f t="shared" ref="I34:I39" si="4">G34/H34</f>
        <v>#DIV/0!</v>
      </c>
    </row>
    <row r="35" spans="1:9" ht="81.75" customHeight="1">
      <c r="A35" s="119" t="s">
        <v>389</v>
      </c>
      <c r="B35" s="104" t="s">
        <v>390</v>
      </c>
      <c r="C35" s="102" t="s">
        <v>252</v>
      </c>
      <c r="D35" s="302">
        <v>0</v>
      </c>
      <c r="E35" s="245">
        <v>0</v>
      </c>
      <c r="F35" s="171">
        <v>9918.7800000000007</v>
      </c>
      <c r="G35" s="261">
        <f>D35*F35</f>
        <v>0</v>
      </c>
      <c r="H35" s="261">
        <f>E35*F35</f>
        <v>0</v>
      </c>
      <c r="I35" s="157" t="e">
        <f t="shared" si="4"/>
        <v>#DIV/0!</v>
      </c>
    </row>
    <row r="36" spans="1:9" ht="52.5">
      <c r="A36" s="119" t="s">
        <v>253</v>
      </c>
      <c r="B36" s="104" t="s">
        <v>254</v>
      </c>
      <c r="C36" s="102" t="s">
        <v>252</v>
      </c>
      <c r="D36" s="302">
        <v>0</v>
      </c>
      <c r="E36" s="245">
        <v>0</v>
      </c>
      <c r="F36" s="171">
        <v>2504.7399999999998</v>
      </c>
      <c r="G36" s="261">
        <f>D36*F36</f>
        <v>0</v>
      </c>
      <c r="H36" s="261">
        <f>E36*F36</f>
        <v>0</v>
      </c>
      <c r="I36" s="157" t="e">
        <f t="shared" si="4"/>
        <v>#DIV/0!</v>
      </c>
    </row>
    <row r="37" spans="1:9" ht="24.95" customHeight="1">
      <c r="A37" s="103" t="s">
        <v>255</v>
      </c>
      <c r="B37" s="104" t="s">
        <v>256</v>
      </c>
      <c r="C37" s="102" t="s">
        <v>252</v>
      </c>
      <c r="D37" s="302">
        <v>0</v>
      </c>
      <c r="E37" s="245">
        <v>0</v>
      </c>
      <c r="F37" s="171">
        <v>5510.1</v>
      </c>
      <c r="G37" s="261">
        <f>D37*F37</f>
        <v>0</v>
      </c>
      <c r="H37" s="261">
        <f>E37*F37</f>
        <v>0</v>
      </c>
      <c r="I37" s="159" t="e">
        <f t="shared" si="4"/>
        <v>#DIV/0!</v>
      </c>
    </row>
    <row r="38" spans="1:9" ht="50.25" customHeight="1">
      <c r="A38" s="103" t="s">
        <v>257</v>
      </c>
      <c r="B38" s="104" t="s">
        <v>258</v>
      </c>
      <c r="C38" s="102" t="s">
        <v>45</v>
      </c>
      <c r="D38" s="302">
        <v>0</v>
      </c>
      <c r="E38" s="245">
        <v>0</v>
      </c>
      <c r="F38" s="171">
        <v>1.58</v>
      </c>
      <c r="G38" s="261">
        <f>D38*F38</f>
        <v>0</v>
      </c>
      <c r="H38" s="261">
        <f>E38*F38</f>
        <v>0</v>
      </c>
      <c r="I38" s="157" t="e">
        <f t="shared" si="4"/>
        <v>#DIV/0!</v>
      </c>
    </row>
    <row r="39" spans="1:9" ht="24.75" hidden="1" customHeight="1">
      <c r="A39" s="103" t="s">
        <v>259</v>
      </c>
      <c r="B39" s="104" t="s">
        <v>260</v>
      </c>
      <c r="C39" s="102" t="s">
        <v>252</v>
      </c>
      <c r="D39" s="239"/>
      <c r="E39" s="240"/>
      <c r="F39" s="171">
        <v>3450</v>
      </c>
      <c r="G39" s="261">
        <f>D39*F39</f>
        <v>0</v>
      </c>
      <c r="H39" s="261">
        <f t="shared" ref="H39:H82" si="5">E39*F39</f>
        <v>0</v>
      </c>
      <c r="I39" s="155" t="e">
        <f t="shared" si="4"/>
        <v>#DIV/0!</v>
      </c>
    </row>
    <row r="40" spans="1:9" ht="24.95" hidden="1" customHeight="1">
      <c r="A40" s="103" t="s">
        <v>261</v>
      </c>
      <c r="B40" s="104" t="s">
        <v>262</v>
      </c>
      <c r="C40" s="102" t="s">
        <v>252</v>
      </c>
      <c r="D40" s="239"/>
      <c r="E40" s="240"/>
      <c r="F40" s="171">
        <v>875</v>
      </c>
      <c r="G40" s="261">
        <f t="shared" ref="G40:G82" si="6">D40*F40</f>
        <v>0</v>
      </c>
      <c r="H40" s="261">
        <f t="shared" si="5"/>
        <v>0</v>
      </c>
      <c r="I40" s="155" t="e">
        <f t="shared" ref="I40:I83" si="7">G40/H40</f>
        <v>#DIV/0!</v>
      </c>
    </row>
    <row r="41" spans="1:9" ht="24.95" hidden="1" customHeight="1">
      <c r="A41" s="100" t="s">
        <v>263</v>
      </c>
      <c r="B41" s="101" t="s">
        <v>264</v>
      </c>
      <c r="C41" s="102"/>
      <c r="D41" s="239"/>
      <c r="E41" s="240"/>
      <c r="F41" s="272"/>
      <c r="G41" s="261">
        <f t="shared" si="6"/>
        <v>0</v>
      </c>
      <c r="H41" s="261">
        <f t="shared" si="5"/>
        <v>0</v>
      </c>
      <c r="I41" s="155" t="e">
        <f t="shared" si="7"/>
        <v>#DIV/0!</v>
      </c>
    </row>
    <row r="42" spans="1:9" ht="24.95" hidden="1" customHeight="1">
      <c r="A42" s="103" t="s">
        <v>265</v>
      </c>
      <c r="B42" s="104" t="s">
        <v>266</v>
      </c>
      <c r="C42" s="102" t="s">
        <v>35</v>
      </c>
      <c r="D42" s="239"/>
      <c r="E42" s="240"/>
      <c r="F42" s="171">
        <v>11910.6</v>
      </c>
      <c r="G42" s="261">
        <f t="shared" si="6"/>
        <v>0</v>
      </c>
      <c r="H42" s="261">
        <f t="shared" si="5"/>
        <v>0</v>
      </c>
      <c r="I42" s="155" t="e">
        <f t="shared" si="7"/>
        <v>#DIV/0!</v>
      </c>
    </row>
    <row r="43" spans="1:9" ht="24.95" hidden="1" customHeight="1">
      <c r="A43" s="117" t="s">
        <v>267</v>
      </c>
      <c r="B43" s="104" t="s">
        <v>268</v>
      </c>
      <c r="C43" s="102" t="s">
        <v>45</v>
      </c>
      <c r="D43" s="239"/>
      <c r="E43" s="240"/>
      <c r="F43" s="171">
        <v>45</v>
      </c>
      <c r="G43" s="261">
        <f t="shared" si="6"/>
        <v>0</v>
      </c>
      <c r="H43" s="261">
        <f t="shared" si="5"/>
        <v>0</v>
      </c>
      <c r="I43" s="155" t="e">
        <f t="shared" si="7"/>
        <v>#DIV/0!</v>
      </c>
    </row>
    <row r="44" spans="1:9" ht="24.95" hidden="1" customHeight="1">
      <c r="A44" s="103" t="s">
        <v>269</v>
      </c>
      <c r="B44" s="104" t="s">
        <v>270</v>
      </c>
      <c r="C44" s="102" t="s">
        <v>45</v>
      </c>
      <c r="D44" s="239"/>
      <c r="E44" s="240"/>
      <c r="F44" s="171">
        <v>63.77</v>
      </c>
      <c r="G44" s="261">
        <f t="shared" si="6"/>
        <v>0</v>
      </c>
      <c r="H44" s="261">
        <f t="shared" si="5"/>
        <v>0</v>
      </c>
      <c r="I44" s="155" t="e">
        <f t="shared" si="7"/>
        <v>#DIV/0!</v>
      </c>
    </row>
    <row r="45" spans="1:9" ht="24.95" hidden="1" customHeight="1">
      <c r="A45" s="103" t="s">
        <v>271</v>
      </c>
      <c r="B45" s="104" t="s">
        <v>272</v>
      </c>
      <c r="C45" s="102" t="s">
        <v>45</v>
      </c>
      <c r="D45" s="239"/>
      <c r="E45" s="240"/>
      <c r="F45" s="171">
        <v>63.77</v>
      </c>
      <c r="G45" s="261">
        <f t="shared" si="6"/>
        <v>0</v>
      </c>
      <c r="H45" s="261">
        <f t="shared" si="5"/>
        <v>0</v>
      </c>
      <c r="I45" s="155" t="e">
        <f t="shared" si="7"/>
        <v>#DIV/0!</v>
      </c>
    </row>
    <row r="46" spans="1:9" ht="24.95" hidden="1" customHeight="1">
      <c r="A46" s="103" t="s">
        <v>273</v>
      </c>
      <c r="B46" s="104" t="s">
        <v>274</v>
      </c>
      <c r="C46" s="102" t="s">
        <v>45</v>
      </c>
      <c r="D46" s="239"/>
      <c r="E46" s="240"/>
      <c r="F46" s="171">
        <v>36.9</v>
      </c>
      <c r="G46" s="261">
        <f t="shared" si="6"/>
        <v>0</v>
      </c>
      <c r="H46" s="261">
        <f t="shared" si="5"/>
        <v>0</v>
      </c>
      <c r="I46" s="155" t="e">
        <f t="shared" si="7"/>
        <v>#DIV/0!</v>
      </c>
    </row>
    <row r="47" spans="1:9" ht="24.95" hidden="1" customHeight="1">
      <c r="A47" s="103" t="s">
        <v>275</v>
      </c>
      <c r="B47" s="104" t="s">
        <v>276</v>
      </c>
      <c r="C47" s="102" t="s">
        <v>45</v>
      </c>
      <c r="D47" s="239"/>
      <c r="E47" s="240"/>
      <c r="F47" s="171">
        <v>31.1</v>
      </c>
      <c r="G47" s="261">
        <f t="shared" si="6"/>
        <v>0</v>
      </c>
      <c r="H47" s="261">
        <f t="shared" si="5"/>
        <v>0</v>
      </c>
      <c r="I47" s="155" t="e">
        <f t="shared" si="7"/>
        <v>#DIV/0!</v>
      </c>
    </row>
    <row r="48" spans="1:9" ht="24.95" hidden="1" customHeight="1">
      <c r="A48" s="103" t="s">
        <v>277</v>
      </c>
      <c r="B48" s="104" t="s">
        <v>278</v>
      </c>
      <c r="C48" s="102" t="s">
        <v>45</v>
      </c>
      <c r="D48" s="239"/>
      <c r="E48" s="240"/>
      <c r="F48" s="171">
        <v>62.17</v>
      </c>
      <c r="G48" s="261">
        <f t="shared" si="6"/>
        <v>0</v>
      </c>
      <c r="H48" s="261">
        <f t="shared" si="5"/>
        <v>0</v>
      </c>
      <c r="I48" s="155" t="e">
        <f t="shared" si="7"/>
        <v>#DIV/0!</v>
      </c>
    </row>
    <row r="49" spans="1:9" ht="24.95" hidden="1" customHeight="1">
      <c r="A49" s="103" t="s">
        <v>279</v>
      </c>
      <c r="B49" s="104" t="s">
        <v>280</v>
      </c>
      <c r="C49" s="102" t="s">
        <v>45</v>
      </c>
      <c r="D49" s="239"/>
      <c r="E49" s="240"/>
      <c r="F49" s="171">
        <v>62.28</v>
      </c>
      <c r="G49" s="261">
        <f t="shared" si="6"/>
        <v>0</v>
      </c>
      <c r="H49" s="261">
        <f t="shared" si="5"/>
        <v>0</v>
      </c>
      <c r="I49" s="155" t="e">
        <f t="shared" si="7"/>
        <v>#DIV/0!</v>
      </c>
    </row>
    <row r="50" spans="1:9" ht="24.95" hidden="1" customHeight="1">
      <c r="A50" s="103" t="s">
        <v>281</v>
      </c>
      <c r="B50" s="104" t="s">
        <v>282</v>
      </c>
      <c r="C50" s="102" t="s">
        <v>45</v>
      </c>
      <c r="D50" s="239"/>
      <c r="E50" s="240"/>
      <c r="F50" s="171">
        <v>62.54</v>
      </c>
      <c r="G50" s="261">
        <f t="shared" si="6"/>
        <v>0</v>
      </c>
      <c r="H50" s="261">
        <f t="shared" si="5"/>
        <v>0</v>
      </c>
      <c r="I50" s="155" t="e">
        <f t="shared" si="7"/>
        <v>#DIV/0!</v>
      </c>
    </row>
    <row r="51" spans="1:9" ht="24.95" hidden="1" customHeight="1">
      <c r="A51" s="103" t="s">
        <v>283</v>
      </c>
      <c r="B51" s="104" t="s">
        <v>284</v>
      </c>
      <c r="C51" s="102" t="s">
        <v>45</v>
      </c>
      <c r="D51" s="239"/>
      <c r="E51" s="240"/>
      <c r="F51" s="171">
        <v>115.78</v>
      </c>
      <c r="G51" s="261">
        <f t="shared" si="6"/>
        <v>0</v>
      </c>
      <c r="H51" s="261">
        <f t="shared" si="5"/>
        <v>0</v>
      </c>
      <c r="I51" s="155" t="e">
        <f t="shared" si="7"/>
        <v>#DIV/0!</v>
      </c>
    </row>
    <row r="52" spans="1:9" ht="24.95" hidden="1" customHeight="1">
      <c r="A52" s="100" t="s">
        <v>285</v>
      </c>
      <c r="B52" s="101" t="s">
        <v>286</v>
      </c>
      <c r="C52" s="102"/>
      <c r="D52" s="239"/>
      <c r="E52" s="240"/>
      <c r="F52" s="272"/>
      <c r="G52" s="261">
        <f t="shared" si="6"/>
        <v>0</v>
      </c>
      <c r="H52" s="261">
        <f t="shared" si="5"/>
        <v>0</v>
      </c>
      <c r="I52" s="155" t="e">
        <f t="shared" si="7"/>
        <v>#DIV/0!</v>
      </c>
    </row>
    <row r="53" spans="1:9" ht="24.95" hidden="1" customHeight="1">
      <c r="A53" s="103" t="s">
        <v>287</v>
      </c>
      <c r="B53" s="104" t="s">
        <v>288</v>
      </c>
      <c r="C53" s="102" t="s">
        <v>35</v>
      </c>
      <c r="D53" s="239"/>
      <c r="E53" s="240"/>
      <c r="F53" s="171">
        <v>43054.3</v>
      </c>
      <c r="G53" s="261">
        <f t="shared" si="6"/>
        <v>0</v>
      </c>
      <c r="H53" s="261">
        <f t="shared" si="5"/>
        <v>0</v>
      </c>
      <c r="I53" s="155" t="e">
        <f t="shared" si="7"/>
        <v>#DIV/0!</v>
      </c>
    </row>
    <row r="54" spans="1:9" ht="24.95" hidden="1" customHeight="1">
      <c r="A54" s="103" t="s">
        <v>289</v>
      </c>
      <c r="B54" s="104" t="s">
        <v>290</v>
      </c>
      <c r="C54" s="102" t="s">
        <v>291</v>
      </c>
      <c r="D54" s="239"/>
      <c r="E54" s="240"/>
      <c r="F54" s="171">
        <v>498.02</v>
      </c>
      <c r="G54" s="261">
        <f t="shared" si="6"/>
        <v>0</v>
      </c>
      <c r="H54" s="261">
        <f t="shared" si="5"/>
        <v>0</v>
      </c>
      <c r="I54" s="155" t="e">
        <f t="shared" si="7"/>
        <v>#DIV/0!</v>
      </c>
    </row>
    <row r="55" spans="1:9" ht="24.95" hidden="1" customHeight="1">
      <c r="A55" s="103" t="s">
        <v>292</v>
      </c>
      <c r="B55" s="104" t="s">
        <v>293</v>
      </c>
      <c r="C55" s="102" t="s">
        <v>294</v>
      </c>
      <c r="D55" s="239"/>
      <c r="E55" s="240"/>
      <c r="F55" s="171">
        <v>264.38</v>
      </c>
      <c r="G55" s="261">
        <f t="shared" si="6"/>
        <v>0</v>
      </c>
      <c r="H55" s="261">
        <f t="shared" si="5"/>
        <v>0</v>
      </c>
      <c r="I55" s="155" t="e">
        <f t="shared" si="7"/>
        <v>#DIV/0!</v>
      </c>
    </row>
    <row r="56" spans="1:9" ht="24.95" hidden="1" customHeight="1">
      <c r="A56" s="103" t="s">
        <v>295</v>
      </c>
      <c r="B56" s="104" t="s">
        <v>296</v>
      </c>
      <c r="C56" s="102" t="s">
        <v>227</v>
      </c>
      <c r="D56" s="239"/>
      <c r="E56" s="240"/>
      <c r="F56" s="171">
        <v>1018.2</v>
      </c>
      <c r="G56" s="261">
        <f t="shared" si="6"/>
        <v>0</v>
      </c>
      <c r="H56" s="261">
        <f t="shared" si="5"/>
        <v>0</v>
      </c>
      <c r="I56" s="155" t="e">
        <f t="shared" si="7"/>
        <v>#DIV/0!</v>
      </c>
    </row>
    <row r="57" spans="1:9" ht="24.95" hidden="1" customHeight="1">
      <c r="A57" s="103" t="s">
        <v>297</v>
      </c>
      <c r="B57" s="104" t="s">
        <v>298</v>
      </c>
      <c r="C57" s="102" t="s">
        <v>45</v>
      </c>
      <c r="D57" s="239"/>
      <c r="E57" s="240"/>
      <c r="F57" s="171">
        <v>74.260000000000005</v>
      </c>
      <c r="G57" s="261">
        <f t="shared" si="6"/>
        <v>0</v>
      </c>
      <c r="H57" s="261">
        <f t="shared" si="5"/>
        <v>0</v>
      </c>
      <c r="I57" s="155" t="e">
        <f t="shared" si="7"/>
        <v>#DIV/0!</v>
      </c>
    </row>
    <row r="58" spans="1:9" ht="24.95" hidden="1" customHeight="1">
      <c r="A58" s="120" t="s">
        <v>299</v>
      </c>
      <c r="B58" s="121" t="s">
        <v>300</v>
      </c>
      <c r="C58" s="102" t="s">
        <v>45</v>
      </c>
      <c r="D58" s="239"/>
      <c r="E58" s="240"/>
      <c r="F58" s="171">
        <v>82.58</v>
      </c>
      <c r="G58" s="261">
        <f t="shared" si="6"/>
        <v>0</v>
      </c>
      <c r="H58" s="261">
        <f t="shared" si="5"/>
        <v>0</v>
      </c>
      <c r="I58" s="155" t="e">
        <f t="shared" si="7"/>
        <v>#DIV/0!</v>
      </c>
    </row>
    <row r="59" spans="1:9" ht="24.95" hidden="1" customHeight="1">
      <c r="A59" s="103" t="s">
        <v>301</v>
      </c>
      <c r="B59" s="104" t="s">
        <v>302</v>
      </c>
      <c r="C59" s="102" t="s">
        <v>45</v>
      </c>
      <c r="D59" s="239"/>
      <c r="E59" s="240"/>
      <c r="F59" s="171">
        <v>252.36</v>
      </c>
      <c r="G59" s="261">
        <f t="shared" si="6"/>
        <v>0</v>
      </c>
      <c r="H59" s="261">
        <f t="shared" si="5"/>
        <v>0</v>
      </c>
      <c r="I59" s="155" t="e">
        <f t="shared" si="7"/>
        <v>#DIV/0!</v>
      </c>
    </row>
    <row r="60" spans="1:9" ht="24.95" hidden="1" customHeight="1">
      <c r="A60" s="100" t="s">
        <v>303</v>
      </c>
      <c r="B60" s="101" t="s">
        <v>304</v>
      </c>
      <c r="C60" s="102"/>
      <c r="D60" s="239"/>
      <c r="E60" s="240"/>
      <c r="F60" s="272"/>
      <c r="G60" s="261">
        <f t="shared" si="6"/>
        <v>0</v>
      </c>
      <c r="H60" s="261">
        <f t="shared" si="5"/>
        <v>0</v>
      </c>
      <c r="I60" s="155" t="e">
        <f t="shared" si="7"/>
        <v>#DIV/0!</v>
      </c>
    </row>
    <row r="61" spans="1:9" ht="24.95" hidden="1" customHeight="1">
      <c r="A61" s="103" t="s">
        <v>305</v>
      </c>
      <c r="B61" s="104" t="s">
        <v>306</v>
      </c>
      <c r="C61" s="102" t="s">
        <v>227</v>
      </c>
      <c r="D61" s="239"/>
      <c r="E61" s="240"/>
      <c r="F61" s="171">
        <v>1638.1</v>
      </c>
      <c r="G61" s="261">
        <f t="shared" si="6"/>
        <v>0</v>
      </c>
      <c r="H61" s="261">
        <f t="shared" si="5"/>
        <v>0</v>
      </c>
      <c r="I61" s="155" t="e">
        <f t="shared" si="7"/>
        <v>#DIV/0!</v>
      </c>
    </row>
    <row r="62" spans="1:9" ht="24.95" hidden="1" customHeight="1">
      <c r="A62" s="103" t="s">
        <v>307</v>
      </c>
      <c r="B62" s="104" t="s">
        <v>308</v>
      </c>
      <c r="C62" s="102" t="s">
        <v>309</v>
      </c>
      <c r="D62" s="239"/>
      <c r="E62" s="240"/>
      <c r="F62" s="171">
        <v>50.3</v>
      </c>
      <c r="G62" s="261">
        <f t="shared" si="6"/>
        <v>0</v>
      </c>
      <c r="H62" s="261">
        <f t="shared" si="5"/>
        <v>0</v>
      </c>
      <c r="I62" s="155" t="e">
        <f t="shared" si="7"/>
        <v>#DIV/0!</v>
      </c>
    </row>
    <row r="63" spans="1:9" ht="24.95" hidden="1" customHeight="1">
      <c r="A63" s="103" t="s">
        <v>310</v>
      </c>
      <c r="B63" s="104" t="s">
        <v>311</v>
      </c>
      <c r="C63" s="102" t="s">
        <v>309</v>
      </c>
      <c r="D63" s="239"/>
      <c r="E63" s="240"/>
      <c r="F63" s="171">
        <v>419.81</v>
      </c>
      <c r="G63" s="261">
        <f t="shared" si="6"/>
        <v>0</v>
      </c>
      <c r="H63" s="261">
        <f t="shared" si="5"/>
        <v>0</v>
      </c>
      <c r="I63" s="155" t="e">
        <f t="shared" si="7"/>
        <v>#DIV/0!</v>
      </c>
    </row>
    <row r="64" spans="1:9" ht="24.95" hidden="1" customHeight="1">
      <c r="A64" s="100" t="s">
        <v>312</v>
      </c>
      <c r="B64" s="101" t="s">
        <v>313</v>
      </c>
      <c r="C64" s="102"/>
      <c r="D64" s="239"/>
      <c r="E64" s="240"/>
      <c r="F64" s="272"/>
      <c r="G64" s="261">
        <f t="shared" si="6"/>
        <v>0</v>
      </c>
      <c r="H64" s="261">
        <f t="shared" si="5"/>
        <v>0</v>
      </c>
      <c r="I64" s="155" t="e">
        <f t="shared" si="7"/>
        <v>#DIV/0!</v>
      </c>
    </row>
    <row r="65" spans="1:9" ht="24.95" hidden="1" customHeight="1">
      <c r="A65" s="120" t="s">
        <v>314</v>
      </c>
      <c r="B65" s="122" t="s">
        <v>315</v>
      </c>
      <c r="C65" s="102" t="s">
        <v>241</v>
      </c>
      <c r="D65" s="239"/>
      <c r="E65" s="240"/>
      <c r="F65" s="171">
        <v>590.29</v>
      </c>
      <c r="G65" s="261">
        <f t="shared" si="6"/>
        <v>0</v>
      </c>
      <c r="H65" s="261">
        <f t="shared" si="5"/>
        <v>0</v>
      </c>
      <c r="I65" s="155" t="e">
        <f t="shared" si="7"/>
        <v>#DIV/0!</v>
      </c>
    </row>
    <row r="66" spans="1:9" ht="24.95" hidden="1" customHeight="1">
      <c r="A66" s="117" t="s">
        <v>316</v>
      </c>
      <c r="B66" s="104" t="s">
        <v>317</v>
      </c>
      <c r="C66" s="102" t="s">
        <v>227</v>
      </c>
      <c r="D66" s="239"/>
      <c r="E66" s="240"/>
      <c r="F66" s="171">
        <v>1482.41</v>
      </c>
      <c r="G66" s="261">
        <f t="shared" si="6"/>
        <v>0</v>
      </c>
      <c r="H66" s="261">
        <f t="shared" si="5"/>
        <v>0</v>
      </c>
      <c r="I66" s="155" t="e">
        <f t="shared" si="7"/>
        <v>#DIV/0!</v>
      </c>
    </row>
    <row r="67" spans="1:9" ht="24.95" hidden="1" customHeight="1">
      <c r="A67" s="103" t="s">
        <v>318</v>
      </c>
      <c r="B67" s="104" t="s">
        <v>319</v>
      </c>
      <c r="C67" s="102" t="s">
        <v>45</v>
      </c>
      <c r="D67" s="239"/>
      <c r="E67" s="240"/>
      <c r="F67" s="171">
        <v>279.3</v>
      </c>
      <c r="G67" s="261">
        <f t="shared" si="6"/>
        <v>0</v>
      </c>
      <c r="H67" s="261">
        <f t="shared" si="5"/>
        <v>0</v>
      </c>
      <c r="I67" s="155" t="e">
        <f t="shared" si="7"/>
        <v>#DIV/0!</v>
      </c>
    </row>
    <row r="68" spans="1:9" ht="24.95" hidden="1" customHeight="1">
      <c r="A68" s="103" t="s">
        <v>320</v>
      </c>
      <c r="B68" s="104" t="s">
        <v>321</v>
      </c>
      <c r="C68" s="102" t="s">
        <v>45</v>
      </c>
      <c r="D68" s="239"/>
      <c r="E68" s="240"/>
      <c r="F68" s="171">
        <v>92.03</v>
      </c>
      <c r="G68" s="261">
        <f t="shared" si="6"/>
        <v>0</v>
      </c>
      <c r="H68" s="261">
        <f t="shared" si="5"/>
        <v>0</v>
      </c>
      <c r="I68" s="155" t="e">
        <f t="shared" si="7"/>
        <v>#DIV/0!</v>
      </c>
    </row>
    <row r="69" spans="1:9" ht="24.95" hidden="1" customHeight="1">
      <c r="A69" s="100" t="s">
        <v>322</v>
      </c>
      <c r="B69" s="101" t="s">
        <v>323</v>
      </c>
      <c r="C69" s="102"/>
      <c r="D69" s="239"/>
      <c r="E69" s="240"/>
      <c r="F69" s="272"/>
      <c r="G69" s="261">
        <f t="shared" si="6"/>
        <v>0</v>
      </c>
      <c r="H69" s="261">
        <f t="shared" si="5"/>
        <v>0</v>
      </c>
      <c r="I69" s="155" t="e">
        <f t="shared" si="7"/>
        <v>#DIV/0!</v>
      </c>
    </row>
    <row r="70" spans="1:9" ht="24.95" hidden="1" customHeight="1">
      <c r="A70" s="103" t="s">
        <v>324</v>
      </c>
      <c r="B70" s="104" t="s">
        <v>325</v>
      </c>
      <c r="C70" s="102" t="s">
        <v>241</v>
      </c>
      <c r="D70" s="239"/>
      <c r="E70" s="240"/>
      <c r="F70" s="171">
        <v>200</v>
      </c>
      <c r="G70" s="261">
        <f t="shared" si="6"/>
        <v>0</v>
      </c>
      <c r="H70" s="261">
        <f t="shared" si="5"/>
        <v>0</v>
      </c>
      <c r="I70" s="155" t="e">
        <f t="shared" si="7"/>
        <v>#DIV/0!</v>
      </c>
    </row>
    <row r="71" spans="1:9" ht="24.95" hidden="1" customHeight="1">
      <c r="A71" s="119" t="s">
        <v>326</v>
      </c>
      <c r="B71" s="104" t="s">
        <v>327</v>
      </c>
      <c r="C71" s="102" t="s">
        <v>294</v>
      </c>
      <c r="D71" s="239"/>
      <c r="E71" s="240"/>
      <c r="F71" s="171">
        <v>529.53</v>
      </c>
      <c r="G71" s="261">
        <f t="shared" si="6"/>
        <v>0</v>
      </c>
      <c r="H71" s="261">
        <f t="shared" si="5"/>
        <v>0</v>
      </c>
      <c r="I71" s="155" t="e">
        <f t="shared" si="7"/>
        <v>#DIV/0!</v>
      </c>
    </row>
    <row r="72" spans="1:9" ht="24.95" hidden="1" customHeight="1">
      <c r="A72" s="100" t="s">
        <v>328</v>
      </c>
      <c r="B72" s="101" t="s">
        <v>329</v>
      </c>
      <c r="C72" s="114"/>
      <c r="D72" s="246"/>
      <c r="E72" s="240"/>
      <c r="F72" s="272"/>
      <c r="G72" s="261">
        <f t="shared" si="6"/>
        <v>0</v>
      </c>
      <c r="H72" s="261">
        <f t="shared" si="5"/>
        <v>0</v>
      </c>
      <c r="I72" s="155" t="e">
        <f t="shared" si="7"/>
        <v>#DIV/0!</v>
      </c>
    </row>
    <row r="73" spans="1:9" ht="24.95" hidden="1" customHeight="1">
      <c r="A73" s="103" t="s">
        <v>330</v>
      </c>
      <c r="B73" s="104" t="s">
        <v>331</v>
      </c>
      <c r="C73" s="114"/>
      <c r="D73" s="246"/>
      <c r="E73" s="240"/>
      <c r="F73" s="171">
        <v>1</v>
      </c>
      <c r="G73" s="261">
        <f t="shared" si="6"/>
        <v>0</v>
      </c>
      <c r="H73" s="261">
        <f t="shared" si="5"/>
        <v>0</v>
      </c>
      <c r="I73" s="155" t="e">
        <f t="shared" si="7"/>
        <v>#DIV/0!</v>
      </c>
    </row>
    <row r="74" spans="1:9" ht="24.95" hidden="1" customHeight="1">
      <c r="A74" s="100" t="s">
        <v>332</v>
      </c>
      <c r="B74" s="101" t="s">
        <v>333</v>
      </c>
      <c r="C74" s="102"/>
      <c r="D74" s="239"/>
      <c r="E74" s="240"/>
      <c r="F74" s="272"/>
      <c r="G74" s="261">
        <f t="shared" si="6"/>
        <v>0</v>
      </c>
      <c r="H74" s="261">
        <f t="shared" si="5"/>
        <v>0</v>
      </c>
      <c r="I74" s="155" t="e">
        <f t="shared" si="7"/>
        <v>#DIV/0!</v>
      </c>
    </row>
    <row r="75" spans="1:9" ht="24.95" hidden="1" customHeight="1">
      <c r="A75" s="103" t="s">
        <v>334</v>
      </c>
      <c r="B75" s="104" t="s">
        <v>335</v>
      </c>
      <c r="C75" s="102" t="s">
        <v>158</v>
      </c>
      <c r="D75" s="239"/>
      <c r="E75" s="240"/>
      <c r="F75" s="171">
        <v>1</v>
      </c>
      <c r="G75" s="261">
        <f t="shared" si="6"/>
        <v>0</v>
      </c>
      <c r="H75" s="261">
        <f t="shared" si="5"/>
        <v>0</v>
      </c>
      <c r="I75" s="155" t="e">
        <f t="shared" si="7"/>
        <v>#DIV/0!</v>
      </c>
    </row>
    <row r="76" spans="1:9" s="113" customFormat="1" ht="24.95" hidden="1" customHeight="1">
      <c r="A76" s="105" t="s">
        <v>336</v>
      </c>
      <c r="B76" s="106" t="s">
        <v>337</v>
      </c>
      <c r="C76" s="107" t="s">
        <v>241</v>
      </c>
      <c r="D76" s="248"/>
      <c r="E76" s="249"/>
      <c r="F76" s="273">
        <v>1.43</v>
      </c>
      <c r="G76" s="261">
        <f t="shared" si="6"/>
        <v>0</v>
      </c>
      <c r="H76" s="262">
        <f t="shared" si="5"/>
        <v>0</v>
      </c>
      <c r="I76" s="155" t="e">
        <f t="shared" si="7"/>
        <v>#DIV/0!</v>
      </c>
    </row>
    <row r="77" spans="1:9" ht="24.95" hidden="1" customHeight="1">
      <c r="A77" s="105" t="s">
        <v>338</v>
      </c>
      <c r="B77" s="106" t="s">
        <v>339</v>
      </c>
      <c r="C77" s="107" t="s">
        <v>241</v>
      </c>
      <c r="D77" s="248"/>
      <c r="E77" s="249"/>
      <c r="F77" s="273">
        <v>0.75</v>
      </c>
      <c r="G77" s="261">
        <f t="shared" si="6"/>
        <v>0</v>
      </c>
      <c r="H77" s="262">
        <f t="shared" si="5"/>
        <v>0</v>
      </c>
      <c r="I77" s="155" t="e">
        <f t="shared" si="7"/>
        <v>#DIV/0!</v>
      </c>
    </row>
    <row r="78" spans="1:9" s="113" customFormat="1" ht="24.95" hidden="1" customHeight="1">
      <c r="A78" s="105" t="s">
        <v>340</v>
      </c>
      <c r="B78" s="106" t="s">
        <v>341</v>
      </c>
      <c r="C78" s="107" t="s">
        <v>241</v>
      </c>
      <c r="D78" s="248"/>
      <c r="E78" s="249"/>
      <c r="F78" s="273">
        <v>3.01</v>
      </c>
      <c r="G78" s="261">
        <f t="shared" si="6"/>
        <v>0</v>
      </c>
      <c r="H78" s="262">
        <f t="shared" si="5"/>
        <v>0</v>
      </c>
      <c r="I78" s="155" t="e">
        <f t="shared" si="7"/>
        <v>#DIV/0!</v>
      </c>
    </row>
    <row r="79" spans="1:9" ht="24.95" hidden="1" customHeight="1">
      <c r="A79" s="105" t="s">
        <v>342</v>
      </c>
      <c r="B79" s="106" t="s">
        <v>343</v>
      </c>
      <c r="C79" s="107" t="s">
        <v>241</v>
      </c>
      <c r="D79" s="248"/>
      <c r="E79" s="249"/>
      <c r="F79" s="273">
        <v>5.6</v>
      </c>
      <c r="G79" s="261">
        <f t="shared" si="6"/>
        <v>0</v>
      </c>
      <c r="H79" s="262">
        <f t="shared" si="5"/>
        <v>0</v>
      </c>
      <c r="I79" s="155" t="e">
        <f t="shared" si="7"/>
        <v>#DIV/0!</v>
      </c>
    </row>
    <row r="80" spans="1:9" ht="24.95" hidden="1" customHeight="1">
      <c r="A80" s="105" t="s">
        <v>344</v>
      </c>
      <c r="B80" s="106" t="s">
        <v>345</v>
      </c>
      <c r="C80" s="107" t="s">
        <v>241</v>
      </c>
      <c r="D80" s="248"/>
      <c r="E80" s="249"/>
      <c r="F80" s="273">
        <v>1.86</v>
      </c>
      <c r="G80" s="261">
        <f t="shared" si="6"/>
        <v>0</v>
      </c>
      <c r="H80" s="262">
        <f t="shared" si="5"/>
        <v>0</v>
      </c>
      <c r="I80" s="155" t="e">
        <f t="shared" si="7"/>
        <v>#DIV/0!</v>
      </c>
    </row>
    <row r="81" spans="1:11" ht="24.95" hidden="1" customHeight="1">
      <c r="A81" s="105" t="s">
        <v>346</v>
      </c>
      <c r="B81" s="106" t="s">
        <v>347</v>
      </c>
      <c r="C81" s="107" t="s">
        <v>241</v>
      </c>
      <c r="D81" s="248"/>
      <c r="E81" s="249"/>
      <c r="F81" s="273">
        <v>2.02</v>
      </c>
      <c r="G81" s="261">
        <f t="shared" si="6"/>
        <v>0</v>
      </c>
      <c r="H81" s="262">
        <f t="shared" si="5"/>
        <v>0</v>
      </c>
      <c r="I81" s="155" t="e">
        <f t="shared" si="7"/>
        <v>#DIV/0!</v>
      </c>
    </row>
    <row r="82" spans="1:11" ht="24.95" hidden="1" customHeight="1">
      <c r="A82" s="105" t="s">
        <v>348</v>
      </c>
      <c r="B82" s="106" t="s">
        <v>349</v>
      </c>
      <c r="C82" s="107" t="s">
        <v>294</v>
      </c>
      <c r="D82" s="248"/>
      <c r="E82" s="249"/>
      <c r="F82" s="273">
        <v>4.0599999999999996</v>
      </c>
      <c r="G82" s="261">
        <f t="shared" si="6"/>
        <v>0</v>
      </c>
      <c r="H82" s="262">
        <f t="shared" si="5"/>
        <v>0</v>
      </c>
      <c r="I82" s="155" t="e">
        <f t="shared" si="7"/>
        <v>#DIV/0!</v>
      </c>
    </row>
    <row r="83" spans="1:11" ht="24.95" customHeight="1">
      <c r="A83" s="123" t="s">
        <v>28</v>
      </c>
      <c r="B83" s="124" t="s">
        <v>11</v>
      </c>
      <c r="C83" s="111" t="s">
        <v>11</v>
      </c>
      <c r="D83" s="242" t="s">
        <v>11</v>
      </c>
      <c r="E83" s="242" t="s">
        <v>11</v>
      </c>
      <c r="F83" s="269" t="s">
        <v>11</v>
      </c>
      <c r="G83" s="156">
        <f>G18+G24+G27+G31+G34</f>
        <v>333009.83538</v>
      </c>
      <c r="H83" s="156">
        <f>H18+H24+H27+H31+H34</f>
        <v>405321.95411000005</v>
      </c>
      <c r="I83" s="161">
        <f t="shared" si="7"/>
        <v>0.82159338274981442</v>
      </c>
    </row>
    <row r="84" spans="1:11" ht="24.95" customHeight="1">
      <c r="A84" s="383" t="s">
        <v>350</v>
      </c>
      <c r="B84" s="384"/>
      <c r="C84" s="384"/>
      <c r="D84" s="384"/>
      <c r="E84" s="384"/>
      <c r="F84" s="384"/>
      <c r="G84" s="384"/>
      <c r="H84" s="384"/>
      <c r="I84" s="385"/>
    </row>
    <row r="85" spans="1:11" ht="74.25" customHeight="1">
      <c r="A85" s="125" t="s">
        <v>379</v>
      </c>
      <c r="B85" s="126" t="s">
        <v>351</v>
      </c>
      <c r="C85" s="115" t="s">
        <v>79</v>
      </c>
      <c r="D85" s="244">
        <f>0.66</f>
        <v>0.66</v>
      </c>
      <c r="E85" s="250">
        <v>0.57599999999999996</v>
      </c>
      <c r="F85" s="274">
        <v>174.19</v>
      </c>
      <c r="G85" s="261">
        <f>D85*F85</f>
        <v>114.9654</v>
      </c>
      <c r="H85" s="261">
        <f>E85*F85</f>
        <v>100.33344</v>
      </c>
      <c r="I85" s="157">
        <f t="shared" ref="I85:I90" si="8">G85/H85</f>
        <v>1.1458333333333335</v>
      </c>
    </row>
    <row r="86" spans="1:11" ht="74.25" customHeight="1">
      <c r="A86" s="125" t="s">
        <v>392</v>
      </c>
      <c r="B86" s="126" t="s">
        <v>393</v>
      </c>
      <c r="C86" s="115" t="s">
        <v>79</v>
      </c>
      <c r="D86" s="251">
        <f>0.037</f>
        <v>3.6999999999999998E-2</v>
      </c>
      <c r="E86" s="251">
        <v>8.3651000000000003E-2</v>
      </c>
      <c r="F86" s="274">
        <v>282.60000000000002</v>
      </c>
      <c r="G86" s="261">
        <f>D86*F86</f>
        <v>10.456200000000001</v>
      </c>
      <c r="H86" s="261">
        <f>E86*F86</f>
        <v>23.639772600000004</v>
      </c>
      <c r="I86" s="157">
        <f t="shared" si="8"/>
        <v>0.44231389941542837</v>
      </c>
    </row>
    <row r="87" spans="1:11" ht="78.75">
      <c r="A87" s="103" t="s">
        <v>352</v>
      </c>
      <c r="B87" s="104" t="s">
        <v>353</v>
      </c>
      <c r="C87" s="115" t="s">
        <v>79</v>
      </c>
      <c r="D87" s="240">
        <f>83.36</f>
        <v>83.36</v>
      </c>
      <c r="E87" s="245">
        <v>84.489000000000004</v>
      </c>
      <c r="F87" s="274">
        <v>282.60000000000002</v>
      </c>
      <c r="G87" s="261">
        <f>D87*F87</f>
        <v>23557.536</v>
      </c>
      <c r="H87" s="261">
        <f>E87*F87</f>
        <v>23876.591400000005</v>
      </c>
      <c r="I87" s="157">
        <f t="shared" si="8"/>
        <v>0.98663731373314845</v>
      </c>
    </row>
    <row r="88" spans="1:11" ht="89.25" customHeight="1">
      <c r="A88" s="103" t="s">
        <v>405</v>
      </c>
      <c r="B88" s="104" t="s">
        <v>355</v>
      </c>
      <c r="C88" s="115" t="s">
        <v>354</v>
      </c>
      <c r="D88" s="240">
        <f>3.2993+4.611+103.129+2.443</f>
        <v>113.4823</v>
      </c>
      <c r="E88" s="245">
        <v>115.75</v>
      </c>
      <c r="F88" s="274">
        <v>945.2</v>
      </c>
      <c r="G88" s="261">
        <f>D88*F88</f>
        <v>107263.46996</v>
      </c>
      <c r="H88" s="261">
        <f>E88*F88</f>
        <v>109406.90000000001</v>
      </c>
      <c r="I88" s="157">
        <f t="shared" si="8"/>
        <v>0.98040863930885525</v>
      </c>
    </row>
    <row r="89" spans="1:11" ht="35.25" customHeight="1">
      <c r="A89" s="175" t="s">
        <v>28</v>
      </c>
      <c r="B89" s="166"/>
      <c r="C89" s="167"/>
      <c r="D89" s="252"/>
      <c r="E89" s="253"/>
      <c r="F89" s="275"/>
      <c r="G89" s="263">
        <f>G85+G87+G88+G86</f>
        <v>130946.42756</v>
      </c>
      <c r="H89" s="263">
        <f>H85+H87+H88+H86</f>
        <v>133407.46461260002</v>
      </c>
      <c r="I89" s="158">
        <f t="shared" si="8"/>
        <v>0.98155247864318096</v>
      </c>
    </row>
    <row r="90" spans="1:11" ht="24.95" customHeight="1">
      <c r="A90" s="127" t="s">
        <v>356</v>
      </c>
      <c r="B90" s="128" t="s">
        <v>11</v>
      </c>
      <c r="C90" s="111" t="s">
        <v>11</v>
      </c>
      <c r="D90" s="242" t="s">
        <v>11</v>
      </c>
      <c r="E90" s="242" t="s">
        <v>11</v>
      </c>
      <c r="F90" s="276" t="s">
        <v>11</v>
      </c>
      <c r="G90" s="156">
        <f>G89+G83+G16</f>
        <v>463956.26293999999</v>
      </c>
      <c r="H90" s="156">
        <f>H89+H83+H16</f>
        <v>538729.41872260009</v>
      </c>
      <c r="I90" s="161">
        <f t="shared" si="8"/>
        <v>0.86120461741276855</v>
      </c>
    </row>
    <row r="91" spans="1:11" ht="24.95" customHeight="1">
      <c r="A91" s="386" t="s">
        <v>98</v>
      </c>
      <c r="B91" s="387"/>
      <c r="C91" s="387"/>
      <c r="D91" s="387"/>
      <c r="E91" s="387"/>
      <c r="F91" s="387"/>
      <c r="G91" s="387"/>
      <c r="H91" s="387"/>
      <c r="I91" s="388"/>
    </row>
    <row r="92" spans="1:11" ht="59.25" customHeight="1">
      <c r="A92" s="129" t="s">
        <v>357</v>
      </c>
      <c r="B92" s="104" t="s">
        <v>358</v>
      </c>
      <c r="C92" s="118" t="s">
        <v>359</v>
      </c>
      <c r="D92" s="251">
        <f>3.092+0.281+70.35</f>
        <v>73.722999999999999</v>
      </c>
      <c r="E92" s="251">
        <v>132.66</v>
      </c>
      <c r="F92" s="277">
        <v>1340.39</v>
      </c>
      <c r="G92" s="261">
        <f>D92*F92</f>
        <v>98817.571970000005</v>
      </c>
      <c r="H92" s="261">
        <f>E92*F92</f>
        <v>177816.13740000001</v>
      </c>
      <c r="I92" s="157">
        <f>G92/H92</f>
        <v>0.55572893110206545</v>
      </c>
    </row>
    <row r="93" spans="1:11" ht="80.25" customHeight="1">
      <c r="A93" s="165" t="s">
        <v>387</v>
      </c>
      <c r="B93" s="166" t="s">
        <v>358</v>
      </c>
      <c r="C93" s="118" t="s">
        <v>359</v>
      </c>
      <c r="D93" s="254">
        <f>0.69+76.22</f>
        <v>76.91</v>
      </c>
      <c r="E93" s="254">
        <v>51.59</v>
      </c>
      <c r="F93" s="275">
        <v>925.47</v>
      </c>
      <c r="G93" s="261">
        <f>D93*F93</f>
        <v>71177.897700000001</v>
      </c>
      <c r="H93" s="261">
        <f>E93*F93</f>
        <v>47744.997300000003</v>
      </c>
      <c r="I93" s="157">
        <f>G93/H93</f>
        <v>1.4907927893002519</v>
      </c>
      <c r="K93" s="236"/>
    </row>
    <row r="94" spans="1:11" ht="24.95" customHeight="1">
      <c r="A94" s="123" t="s">
        <v>28</v>
      </c>
      <c r="B94" s="124" t="s">
        <v>11</v>
      </c>
      <c r="C94" s="111" t="s">
        <v>11</v>
      </c>
      <c r="D94" s="242" t="s">
        <v>11</v>
      </c>
      <c r="E94" s="242" t="s">
        <v>11</v>
      </c>
      <c r="F94" s="269" t="s">
        <v>11</v>
      </c>
      <c r="G94" s="156">
        <f>G92+G93</f>
        <v>169995.46967000002</v>
      </c>
      <c r="H94" s="156">
        <f>H92+H93</f>
        <v>225561.1347</v>
      </c>
      <c r="I94" s="161">
        <f>G94/H94</f>
        <v>0.75365585430352078</v>
      </c>
    </row>
    <row r="95" spans="1:11" ht="24.95" customHeight="1">
      <c r="A95" s="386" t="s">
        <v>360</v>
      </c>
      <c r="B95" s="387"/>
      <c r="C95" s="387"/>
      <c r="D95" s="387"/>
      <c r="E95" s="387"/>
      <c r="F95" s="387"/>
      <c r="G95" s="387"/>
      <c r="H95" s="387"/>
      <c r="I95" s="388"/>
    </row>
    <row r="96" spans="1:11" ht="24.95" customHeight="1">
      <c r="A96" s="132" t="s">
        <v>0</v>
      </c>
      <c r="B96" s="133"/>
      <c r="C96" s="99" t="s">
        <v>45</v>
      </c>
      <c r="D96" s="244" t="s">
        <v>3</v>
      </c>
      <c r="E96" s="244" t="s">
        <v>3</v>
      </c>
      <c r="F96" s="277" t="s">
        <v>361</v>
      </c>
      <c r="G96" s="264"/>
      <c r="H96" s="264"/>
      <c r="I96" s="130"/>
    </row>
    <row r="97" spans="1:9" ht="24.95" customHeight="1">
      <c r="A97" s="134" t="s">
        <v>48</v>
      </c>
      <c r="B97" s="135"/>
      <c r="C97" s="102" t="s">
        <v>45</v>
      </c>
      <c r="D97" s="240" t="s">
        <v>3</v>
      </c>
      <c r="E97" s="240" t="s">
        <v>3</v>
      </c>
      <c r="F97" s="274" t="s">
        <v>362</v>
      </c>
      <c r="G97" s="265"/>
      <c r="H97" s="265"/>
      <c r="I97" s="131"/>
    </row>
    <row r="98" spans="1:9" ht="24.95" customHeight="1">
      <c r="A98" s="117" t="s">
        <v>1</v>
      </c>
      <c r="B98" s="135"/>
      <c r="C98" s="102" t="s">
        <v>45</v>
      </c>
      <c r="D98" s="240" t="s">
        <v>3</v>
      </c>
      <c r="E98" s="240" t="s">
        <v>3</v>
      </c>
      <c r="F98" s="274" t="s">
        <v>363</v>
      </c>
      <c r="G98" s="265"/>
      <c r="H98" s="265"/>
      <c r="I98" s="131"/>
    </row>
    <row r="99" spans="1:9" ht="24.95" customHeight="1">
      <c r="A99" s="117" t="s">
        <v>49</v>
      </c>
      <c r="B99" s="135"/>
      <c r="C99" s="102" t="s">
        <v>45</v>
      </c>
      <c r="D99" s="240" t="s">
        <v>3</v>
      </c>
      <c r="E99" s="240" t="s">
        <v>3</v>
      </c>
      <c r="F99" s="274" t="s">
        <v>364</v>
      </c>
      <c r="G99" s="265"/>
      <c r="H99" s="265"/>
      <c r="I99" s="131"/>
    </row>
    <row r="100" spans="1:9" ht="24.95" customHeight="1">
      <c r="A100" s="117" t="s">
        <v>50</v>
      </c>
      <c r="B100" s="135"/>
      <c r="C100" s="102" t="s">
        <v>45</v>
      </c>
      <c r="D100" s="240" t="s">
        <v>3</v>
      </c>
      <c r="E100" s="240" t="s">
        <v>3</v>
      </c>
      <c r="F100" s="274" t="s">
        <v>365</v>
      </c>
      <c r="G100" s="265"/>
      <c r="H100" s="265"/>
      <c r="I100" s="131"/>
    </row>
    <row r="101" spans="1:9" ht="24.95" customHeight="1">
      <c r="A101" s="117" t="s">
        <v>2</v>
      </c>
      <c r="B101" s="135"/>
      <c r="C101" s="102" t="s">
        <v>27</v>
      </c>
      <c r="D101" s="240" t="s">
        <v>3</v>
      </c>
      <c r="E101" s="240" t="s">
        <v>3</v>
      </c>
      <c r="F101" s="274" t="s">
        <v>366</v>
      </c>
      <c r="G101" s="265"/>
      <c r="H101" s="265"/>
      <c r="I101" s="131"/>
    </row>
    <row r="102" spans="1:9" ht="24.95" customHeight="1">
      <c r="A102" s="123" t="s">
        <v>28</v>
      </c>
      <c r="B102" s="124" t="s">
        <v>11</v>
      </c>
      <c r="C102" s="111" t="s">
        <v>11</v>
      </c>
      <c r="D102" s="242" t="s">
        <v>11</v>
      </c>
      <c r="E102" s="242" t="s">
        <v>11</v>
      </c>
      <c r="F102" s="269" t="s">
        <v>11</v>
      </c>
      <c r="G102" s="266"/>
      <c r="H102" s="266"/>
      <c r="I102" s="112"/>
    </row>
    <row r="103" spans="1:9">
      <c r="A103" s="136"/>
      <c r="B103" s="137"/>
      <c r="C103" s="136"/>
      <c r="D103" s="255"/>
      <c r="E103" s="256"/>
      <c r="F103" s="278"/>
    </row>
    <row r="104" spans="1:9" ht="26.25">
      <c r="A104" s="373" t="s">
        <v>367</v>
      </c>
      <c r="B104" s="373"/>
      <c r="C104" s="373"/>
      <c r="D104" s="373"/>
      <c r="E104" s="373"/>
      <c r="F104" s="373"/>
      <c r="G104" s="267"/>
      <c r="H104" s="267"/>
      <c r="I104" s="138"/>
    </row>
    <row r="105" spans="1:9" ht="26.25">
      <c r="A105" s="139" t="s">
        <v>368</v>
      </c>
      <c r="B105" s="140"/>
      <c r="C105" s="139"/>
      <c r="D105" s="257"/>
      <c r="E105" s="258"/>
      <c r="F105" s="279"/>
      <c r="G105" s="267"/>
      <c r="H105" s="267"/>
      <c r="I105" s="138"/>
    </row>
    <row r="106" spans="1:9" ht="70.5" customHeight="1">
      <c r="A106" s="374" t="s">
        <v>369</v>
      </c>
      <c r="B106" s="374"/>
      <c r="C106" s="374"/>
      <c r="D106" s="374"/>
      <c r="E106" s="374"/>
      <c r="F106" s="374"/>
      <c r="G106" s="374"/>
      <c r="H106" s="374"/>
      <c r="I106" s="374"/>
    </row>
    <row r="107" spans="1:9">
      <c r="A107" s="136"/>
      <c r="B107" s="137"/>
      <c r="C107" s="136"/>
      <c r="D107" s="255"/>
      <c r="E107" s="256"/>
      <c r="F107" s="278"/>
    </row>
    <row r="108" spans="1:9">
      <c r="A108" s="136"/>
      <c r="B108" s="137"/>
      <c r="C108" s="136"/>
      <c r="D108" s="255"/>
      <c r="E108" s="256"/>
      <c r="F108" s="278"/>
    </row>
    <row r="109" spans="1:9">
      <c r="A109" s="136"/>
      <c r="B109" s="137"/>
      <c r="C109" s="136"/>
      <c r="D109" s="255"/>
      <c r="E109" s="256"/>
      <c r="F109" s="278"/>
    </row>
    <row r="110" spans="1:9">
      <c r="B110" s="91"/>
    </row>
    <row r="111" spans="1:9">
      <c r="B111" s="91"/>
    </row>
    <row r="112" spans="1:9">
      <c r="B112" s="91"/>
    </row>
    <row r="113" spans="2:2">
      <c r="B113" s="91"/>
    </row>
    <row r="114" spans="2:2">
      <c r="B114" s="91"/>
    </row>
    <row r="115" spans="2:2">
      <c r="B115" s="91"/>
    </row>
    <row r="116" spans="2:2">
      <c r="B116" s="91"/>
    </row>
    <row r="117" spans="2:2">
      <c r="B117" s="91"/>
    </row>
    <row r="118" spans="2:2">
      <c r="B118" s="91"/>
    </row>
    <row r="119" spans="2:2">
      <c r="B119" s="91"/>
    </row>
    <row r="120" spans="2:2">
      <c r="B120" s="91"/>
    </row>
    <row r="121" spans="2:2">
      <c r="B121" s="91"/>
    </row>
    <row r="122" spans="2:2">
      <c r="B122" s="91"/>
    </row>
    <row r="123" spans="2:2">
      <c r="B123" s="91"/>
    </row>
    <row r="124" spans="2:2">
      <c r="B124" s="91"/>
    </row>
    <row r="125" spans="2:2">
      <c r="B125" s="91"/>
    </row>
    <row r="126" spans="2:2">
      <c r="B126" s="91"/>
    </row>
    <row r="127" spans="2:2">
      <c r="B127" s="91"/>
    </row>
    <row r="128" spans="2:2">
      <c r="B128" s="91"/>
    </row>
    <row r="129" spans="2:2">
      <c r="B129" s="91"/>
    </row>
    <row r="130" spans="2:2">
      <c r="B130" s="91"/>
    </row>
    <row r="131" spans="2:2">
      <c r="B131" s="91"/>
    </row>
    <row r="132" spans="2:2">
      <c r="B132" s="91"/>
    </row>
    <row r="133" spans="2:2">
      <c r="B133" s="91"/>
    </row>
    <row r="134" spans="2:2">
      <c r="B134" s="91"/>
    </row>
    <row r="135" spans="2:2">
      <c r="B135" s="91"/>
    </row>
    <row r="136" spans="2:2">
      <c r="B136" s="91"/>
    </row>
    <row r="137" spans="2:2">
      <c r="B137" s="91"/>
    </row>
    <row r="138" spans="2:2">
      <c r="B138" s="91"/>
    </row>
    <row r="139" spans="2:2">
      <c r="B139" s="91"/>
    </row>
    <row r="140" spans="2:2">
      <c r="B140" s="91"/>
    </row>
    <row r="141" spans="2:2">
      <c r="B141" s="91"/>
    </row>
    <row r="142" spans="2:2">
      <c r="B142" s="91"/>
    </row>
    <row r="143" spans="2:2">
      <c r="B143" s="91"/>
    </row>
    <row r="144" spans="2:2">
      <c r="B144" s="91"/>
    </row>
    <row r="145" spans="2:2">
      <c r="B145" s="91"/>
    </row>
    <row r="146" spans="2:2">
      <c r="B146" s="91"/>
    </row>
    <row r="147" spans="2:2">
      <c r="B147" s="91"/>
    </row>
    <row r="148" spans="2:2">
      <c r="B148" s="91"/>
    </row>
    <row r="149" spans="2:2">
      <c r="B149" s="91"/>
    </row>
    <row r="150" spans="2:2">
      <c r="B150" s="91"/>
    </row>
    <row r="151" spans="2:2">
      <c r="B151" s="91"/>
    </row>
    <row r="152" spans="2:2">
      <c r="B152" s="91"/>
    </row>
    <row r="153" spans="2:2">
      <c r="B153" s="91"/>
    </row>
    <row r="154" spans="2:2">
      <c r="B154" s="91"/>
    </row>
    <row r="155" spans="2:2">
      <c r="B155" s="91"/>
    </row>
    <row r="156" spans="2:2">
      <c r="B156" s="91"/>
    </row>
    <row r="157" spans="2:2">
      <c r="B157" s="91"/>
    </row>
    <row r="158" spans="2:2">
      <c r="B158" s="91"/>
    </row>
    <row r="159" spans="2:2">
      <c r="B159" s="91"/>
    </row>
    <row r="160" spans="2:2">
      <c r="B160" s="91"/>
    </row>
    <row r="161" spans="2:2">
      <c r="B161" s="91"/>
    </row>
    <row r="162" spans="2:2">
      <c r="B162" s="91"/>
    </row>
    <row r="163" spans="2:2">
      <c r="B163" s="91"/>
    </row>
    <row r="164" spans="2:2">
      <c r="B164" s="91"/>
    </row>
    <row r="165" spans="2:2">
      <c r="B165" s="91"/>
    </row>
    <row r="166" spans="2:2">
      <c r="B166" s="91"/>
    </row>
    <row r="167" spans="2:2">
      <c r="B167" s="91"/>
    </row>
    <row r="168" spans="2:2">
      <c r="B168" s="91"/>
    </row>
    <row r="169" spans="2:2">
      <c r="B169" s="91"/>
    </row>
    <row r="170" spans="2:2">
      <c r="B170" s="91"/>
    </row>
    <row r="171" spans="2:2">
      <c r="B171" s="91"/>
    </row>
    <row r="172" spans="2:2">
      <c r="B172" s="91"/>
    </row>
    <row r="173" spans="2:2">
      <c r="B173" s="91"/>
    </row>
    <row r="174" spans="2:2">
      <c r="B174" s="91"/>
    </row>
    <row r="175" spans="2:2">
      <c r="B175" s="91"/>
    </row>
    <row r="176" spans="2:2">
      <c r="B176" s="91"/>
    </row>
    <row r="177" spans="2:2">
      <c r="B177" s="91"/>
    </row>
    <row r="178" spans="2:2">
      <c r="B178" s="91"/>
    </row>
    <row r="179" spans="2:2">
      <c r="B179" s="91"/>
    </row>
    <row r="180" spans="2:2">
      <c r="B180" s="91"/>
    </row>
    <row r="181" spans="2:2">
      <c r="B181" s="91"/>
    </row>
    <row r="182" spans="2:2">
      <c r="B182" s="91"/>
    </row>
    <row r="183" spans="2:2">
      <c r="B183" s="91"/>
    </row>
    <row r="184" spans="2:2">
      <c r="B184" s="91"/>
    </row>
    <row r="185" spans="2:2">
      <c r="B185" s="91"/>
    </row>
    <row r="186" spans="2:2">
      <c r="B186" s="91"/>
    </row>
    <row r="187" spans="2:2">
      <c r="B187" s="91"/>
    </row>
    <row r="188" spans="2:2">
      <c r="B188" s="91"/>
    </row>
    <row r="189" spans="2:2">
      <c r="B189" s="91"/>
    </row>
    <row r="190" spans="2:2">
      <c r="B190" s="91"/>
    </row>
    <row r="191" spans="2:2">
      <c r="B191" s="91"/>
    </row>
    <row r="192" spans="2:2">
      <c r="B192" s="91"/>
    </row>
    <row r="193" spans="2:2">
      <c r="B193" s="91"/>
    </row>
    <row r="194" spans="2:2">
      <c r="B194" s="91"/>
    </row>
    <row r="195" spans="2:2">
      <c r="B195" s="91"/>
    </row>
    <row r="196" spans="2:2">
      <c r="B196" s="91"/>
    </row>
    <row r="197" spans="2:2">
      <c r="B197" s="91"/>
    </row>
    <row r="198" spans="2:2">
      <c r="B198" s="91"/>
    </row>
    <row r="199" spans="2:2">
      <c r="B199" s="91"/>
    </row>
    <row r="200" spans="2:2">
      <c r="B200" s="91"/>
    </row>
    <row r="201" spans="2:2">
      <c r="B201" s="91"/>
    </row>
    <row r="202" spans="2:2">
      <c r="B202" s="91"/>
    </row>
    <row r="203" spans="2:2">
      <c r="B203" s="91"/>
    </row>
    <row r="204" spans="2:2">
      <c r="B204" s="91"/>
    </row>
    <row r="205" spans="2:2">
      <c r="B205" s="91"/>
    </row>
    <row r="206" spans="2:2">
      <c r="B206" s="91"/>
    </row>
    <row r="207" spans="2:2">
      <c r="B207" s="91"/>
    </row>
    <row r="208" spans="2:2">
      <c r="B208" s="91"/>
    </row>
    <row r="209" spans="2:2">
      <c r="B209" s="91"/>
    </row>
    <row r="210" spans="2:2">
      <c r="B210" s="91"/>
    </row>
    <row r="211" spans="2:2">
      <c r="B211" s="91"/>
    </row>
    <row r="212" spans="2:2">
      <c r="B212" s="91"/>
    </row>
    <row r="213" spans="2:2">
      <c r="B213" s="91"/>
    </row>
    <row r="214" spans="2:2">
      <c r="B214" s="91"/>
    </row>
    <row r="215" spans="2:2">
      <c r="B215" s="91"/>
    </row>
    <row r="216" spans="2:2">
      <c r="B216" s="91"/>
    </row>
    <row r="217" spans="2:2">
      <c r="B217" s="91"/>
    </row>
    <row r="218" spans="2:2">
      <c r="B218" s="91"/>
    </row>
    <row r="219" spans="2:2">
      <c r="B219" s="91"/>
    </row>
    <row r="220" spans="2:2">
      <c r="B220" s="91"/>
    </row>
    <row r="221" spans="2:2">
      <c r="B221" s="91"/>
    </row>
    <row r="222" spans="2:2">
      <c r="B222" s="91"/>
    </row>
    <row r="223" spans="2:2">
      <c r="B223" s="91"/>
    </row>
    <row r="224" spans="2:2">
      <c r="B224" s="91"/>
    </row>
    <row r="225" spans="2:2">
      <c r="B225" s="91"/>
    </row>
    <row r="226" spans="2:2">
      <c r="B226" s="91"/>
    </row>
    <row r="227" spans="2:2">
      <c r="B227" s="91"/>
    </row>
    <row r="228" spans="2:2">
      <c r="B228" s="91"/>
    </row>
    <row r="229" spans="2:2">
      <c r="B229" s="91"/>
    </row>
    <row r="230" spans="2:2">
      <c r="B230" s="91"/>
    </row>
    <row r="231" spans="2:2">
      <c r="B231" s="91"/>
    </row>
    <row r="232" spans="2:2">
      <c r="B232" s="91"/>
    </row>
    <row r="233" spans="2:2">
      <c r="B233" s="91"/>
    </row>
    <row r="234" spans="2:2">
      <c r="B234" s="91"/>
    </row>
    <row r="235" spans="2:2">
      <c r="B235" s="91"/>
    </row>
    <row r="236" spans="2:2">
      <c r="B236" s="91"/>
    </row>
    <row r="237" spans="2:2">
      <c r="B237" s="91"/>
    </row>
    <row r="238" spans="2:2">
      <c r="B238" s="91"/>
    </row>
    <row r="239" spans="2:2">
      <c r="B239" s="91"/>
    </row>
    <row r="240" spans="2:2">
      <c r="B240" s="91"/>
    </row>
    <row r="241" spans="2:2">
      <c r="B241" s="91"/>
    </row>
    <row r="242" spans="2:2">
      <c r="B242" s="91"/>
    </row>
    <row r="243" spans="2:2">
      <c r="B243" s="91"/>
    </row>
    <row r="244" spans="2:2">
      <c r="B244" s="91"/>
    </row>
    <row r="245" spans="2:2">
      <c r="B245" s="91"/>
    </row>
    <row r="246" spans="2:2">
      <c r="B246" s="91"/>
    </row>
    <row r="247" spans="2:2">
      <c r="B247" s="91"/>
    </row>
    <row r="248" spans="2:2">
      <c r="B248" s="91"/>
    </row>
    <row r="249" spans="2:2">
      <c r="B249" s="91"/>
    </row>
    <row r="250" spans="2:2">
      <c r="B250" s="91"/>
    </row>
    <row r="251" spans="2:2">
      <c r="B251" s="91"/>
    </row>
    <row r="252" spans="2:2">
      <c r="B252" s="91"/>
    </row>
    <row r="253" spans="2:2">
      <c r="B253" s="91"/>
    </row>
    <row r="254" spans="2:2">
      <c r="B254" s="91"/>
    </row>
    <row r="255" spans="2:2">
      <c r="B255" s="91"/>
    </row>
    <row r="256" spans="2:2">
      <c r="B256" s="91"/>
    </row>
    <row r="257" spans="2:2">
      <c r="B257" s="91"/>
    </row>
    <row r="258" spans="2:2">
      <c r="B258" s="91"/>
    </row>
    <row r="259" spans="2:2">
      <c r="B259" s="91"/>
    </row>
    <row r="260" spans="2:2">
      <c r="B260" s="91"/>
    </row>
    <row r="261" spans="2:2">
      <c r="B261" s="91"/>
    </row>
    <row r="262" spans="2:2">
      <c r="B262" s="91"/>
    </row>
    <row r="263" spans="2:2">
      <c r="B263" s="91"/>
    </row>
    <row r="264" spans="2:2">
      <c r="B264" s="91"/>
    </row>
    <row r="265" spans="2:2">
      <c r="B265" s="91"/>
    </row>
    <row r="266" spans="2:2">
      <c r="B266" s="91"/>
    </row>
    <row r="267" spans="2:2">
      <c r="B267" s="91"/>
    </row>
    <row r="268" spans="2:2">
      <c r="B268" s="91"/>
    </row>
    <row r="269" spans="2:2">
      <c r="B269" s="91"/>
    </row>
    <row r="270" spans="2:2">
      <c r="B270" s="91"/>
    </row>
    <row r="271" spans="2:2">
      <c r="B271" s="91"/>
    </row>
    <row r="272" spans="2:2">
      <c r="B272" s="91"/>
    </row>
    <row r="273" spans="2:2">
      <c r="B273" s="91"/>
    </row>
    <row r="274" spans="2:2">
      <c r="B274" s="91"/>
    </row>
    <row r="275" spans="2:2">
      <c r="B275" s="91"/>
    </row>
    <row r="276" spans="2:2">
      <c r="B276" s="91"/>
    </row>
    <row r="277" spans="2:2">
      <c r="B277" s="91"/>
    </row>
    <row r="278" spans="2:2">
      <c r="B278" s="91"/>
    </row>
    <row r="279" spans="2:2">
      <c r="B279" s="91"/>
    </row>
    <row r="280" spans="2:2">
      <c r="B280" s="91"/>
    </row>
    <row r="281" spans="2:2">
      <c r="B281" s="91"/>
    </row>
    <row r="282" spans="2:2">
      <c r="B282" s="91"/>
    </row>
    <row r="283" spans="2:2">
      <c r="B283" s="91"/>
    </row>
    <row r="284" spans="2:2">
      <c r="B284" s="91"/>
    </row>
    <row r="285" spans="2:2">
      <c r="B285" s="91"/>
    </row>
    <row r="286" spans="2:2">
      <c r="B286" s="91"/>
    </row>
    <row r="287" spans="2:2">
      <c r="B287" s="91"/>
    </row>
    <row r="288" spans="2:2">
      <c r="B288" s="91"/>
    </row>
    <row r="289" spans="2:2">
      <c r="B289" s="91"/>
    </row>
    <row r="290" spans="2:2">
      <c r="B290" s="91"/>
    </row>
    <row r="291" spans="2:2">
      <c r="B291" s="91"/>
    </row>
    <row r="292" spans="2:2">
      <c r="B292" s="91"/>
    </row>
    <row r="293" spans="2:2">
      <c r="B293" s="91"/>
    </row>
    <row r="294" spans="2:2">
      <c r="B294" s="91"/>
    </row>
    <row r="295" spans="2:2">
      <c r="B295" s="91"/>
    </row>
    <row r="296" spans="2:2">
      <c r="B296" s="91"/>
    </row>
    <row r="297" spans="2:2">
      <c r="B297" s="91"/>
    </row>
    <row r="298" spans="2:2">
      <c r="B298" s="91"/>
    </row>
    <row r="299" spans="2:2">
      <c r="B299" s="91"/>
    </row>
    <row r="300" spans="2:2">
      <c r="B300" s="91"/>
    </row>
    <row r="301" spans="2:2">
      <c r="B301" s="91"/>
    </row>
    <row r="302" spans="2:2">
      <c r="B302" s="91"/>
    </row>
    <row r="303" spans="2:2">
      <c r="B303" s="91"/>
    </row>
    <row r="304" spans="2:2">
      <c r="B304" s="91"/>
    </row>
    <row r="305" spans="2:2">
      <c r="B305" s="91"/>
    </row>
    <row r="306" spans="2:2">
      <c r="B306" s="91"/>
    </row>
    <row r="307" spans="2:2">
      <c r="B307" s="91"/>
    </row>
    <row r="308" spans="2:2">
      <c r="B308" s="91"/>
    </row>
    <row r="309" spans="2:2">
      <c r="B309" s="91"/>
    </row>
    <row r="310" spans="2:2">
      <c r="B310" s="91"/>
    </row>
    <row r="311" spans="2:2">
      <c r="B311" s="91"/>
    </row>
    <row r="312" spans="2:2">
      <c r="B312" s="91"/>
    </row>
    <row r="313" spans="2:2">
      <c r="B313" s="91"/>
    </row>
    <row r="314" spans="2:2">
      <c r="B314" s="91"/>
    </row>
    <row r="315" spans="2:2">
      <c r="B315" s="91"/>
    </row>
    <row r="316" spans="2:2">
      <c r="B316" s="91"/>
    </row>
    <row r="317" spans="2:2">
      <c r="B317" s="91"/>
    </row>
    <row r="318" spans="2:2">
      <c r="B318" s="91"/>
    </row>
    <row r="319" spans="2:2">
      <c r="B319" s="91"/>
    </row>
    <row r="320" spans="2:2">
      <c r="B320" s="91"/>
    </row>
    <row r="321" spans="2:2">
      <c r="B321" s="91"/>
    </row>
    <row r="322" spans="2:2">
      <c r="B322" s="91"/>
    </row>
    <row r="323" spans="2:2">
      <c r="B323" s="91"/>
    </row>
    <row r="324" spans="2:2">
      <c r="B324" s="91"/>
    </row>
    <row r="325" spans="2:2">
      <c r="B325" s="91"/>
    </row>
    <row r="326" spans="2:2">
      <c r="B326" s="91"/>
    </row>
    <row r="327" spans="2:2">
      <c r="B327" s="91"/>
    </row>
    <row r="328" spans="2:2">
      <c r="B328" s="91"/>
    </row>
    <row r="329" spans="2:2">
      <c r="B329" s="91"/>
    </row>
    <row r="330" spans="2:2">
      <c r="B330" s="91"/>
    </row>
    <row r="331" spans="2:2">
      <c r="B331" s="91"/>
    </row>
    <row r="332" spans="2:2">
      <c r="B332" s="91"/>
    </row>
    <row r="333" spans="2:2">
      <c r="B333" s="91"/>
    </row>
    <row r="334" spans="2:2">
      <c r="B334" s="91"/>
    </row>
    <row r="335" spans="2:2">
      <c r="B335" s="91"/>
    </row>
    <row r="336" spans="2:2">
      <c r="B336" s="91"/>
    </row>
    <row r="337" spans="2:2">
      <c r="B337" s="91"/>
    </row>
    <row r="338" spans="2:2">
      <c r="B338" s="91"/>
    </row>
    <row r="339" spans="2:2">
      <c r="B339" s="91"/>
    </row>
    <row r="340" spans="2:2">
      <c r="B340" s="91"/>
    </row>
    <row r="341" spans="2:2">
      <c r="B341" s="91"/>
    </row>
    <row r="342" spans="2:2">
      <c r="B342" s="91"/>
    </row>
    <row r="343" spans="2:2">
      <c r="B343" s="91"/>
    </row>
    <row r="344" spans="2:2">
      <c r="B344" s="91"/>
    </row>
    <row r="345" spans="2:2">
      <c r="B345" s="91"/>
    </row>
    <row r="346" spans="2:2">
      <c r="B346" s="91"/>
    </row>
    <row r="347" spans="2:2">
      <c r="B347" s="91"/>
    </row>
    <row r="348" spans="2:2">
      <c r="B348" s="91"/>
    </row>
    <row r="349" spans="2:2">
      <c r="B349" s="91"/>
    </row>
    <row r="350" spans="2:2">
      <c r="B350" s="91"/>
    </row>
    <row r="351" spans="2:2">
      <c r="B351" s="91"/>
    </row>
    <row r="352" spans="2:2">
      <c r="B352" s="91"/>
    </row>
    <row r="353" spans="2:2">
      <c r="B353" s="91"/>
    </row>
    <row r="354" spans="2:2">
      <c r="B354" s="91"/>
    </row>
    <row r="355" spans="2:2">
      <c r="B355" s="91"/>
    </row>
    <row r="356" spans="2:2">
      <c r="B356" s="91"/>
    </row>
    <row r="357" spans="2:2">
      <c r="B357" s="91"/>
    </row>
    <row r="358" spans="2:2">
      <c r="B358" s="91"/>
    </row>
    <row r="359" spans="2:2">
      <c r="B359" s="91"/>
    </row>
    <row r="360" spans="2:2">
      <c r="B360" s="91"/>
    </row>
    <row r="361" spans="2:2">
      <c r="B361" s="91"/>
    </row>
    <row r="362" spans="2:2">
      <c r="B362" s="91"/>
    </row>
    <row r="363" spans="2:2">
      <c r="B363" s="91"/>
    </row>
    <row r="364" spans="2:2">
      <c r="B364" s="91"/>
    </row>
    <row r="365" spans="2:2">
      <c r="B365" s="91"/>
    </row>
    <row r="366" spans="2:2">
      <c r="B366" s="91"/>
    </row>
    <row r="367" spans="2:2">
      <c r="B367" s="91"/>
    </row>
    <row r="368" spans="2:2">
      <c r="B368" s="91"/>
    </row>
    <row r="369" spans="2:2">
      <c r="B369" s="91"/>
    </row>
    <row r="370" spans="2:2">
      <c r="B370" s="91"/>
    </row>
    <row r="371" spans="2:2">
      <c r="B371" s="91"/>
    </row>
    <row r="372" spans="2:2">
      <c r="B372" s="91"/>
    </row>
    <row r="373" spans="2:2">
      <c r="B373" s="91"/>
    </row>
    <row r="374" spans="2:2">
      <c r="B374" s="91"/>
    </row>
    <row r="375" spans="2:2">
      <c r="B375" s="91"/>
    </row>
    <row r="376" spans="2:2">
      <c r="B376" s="91"/>
    </row>
    <row r="377" spans="2:2">
      <c r="B377" s="91"/>
    </row>
    <row r="378" spans="2:2">
      <c r="B378" s="91"/>
    </row>
    <row r="379" spans="2:2">
      <c r="B379" s="91"/>
    </row>
    <row r="380" spans="2:2">
      <c r="B380" s="91"/>
    </row>
    <row r="381" spans="2:2">
      <c r="B381" s="91"/>
    </row>
    <row r="382" spans="2:2">
      <c r="B382" s="91"/>
    </row>
    <row r="383" spans="2:2">
      <c r="B383" s="91"/>
    </row>
    <row r="384" spans="2:2">
      <c r="B384" s="91"/>
    </row>
    <row r="385" spans="2:2">
      <c r="B385" s="91"/>
    </row>
    <row r="386" spans="2:2">
      <c r="B386" s="91"/>
    </row>
    <row r="387" spans="2:2">
      <c r="B387" s="91"/>
    </row>
    <row r="388" spans="2:2">
      <c r="B388" s="91"/>
    </row>
    <row r="389" spans="2:2">
      <c r="B389" s="91"/>
    </row>
    <row r="390" spans="2:2">
      <c r="B390" s="91"/>
    </row>
    <row r="391" spans="2:2">
      <c r="B391" s="91"/>
    </row>
    <row r="392" spans="2:2">
      <c r="B392" s="91"/>
    </row>
    <row r="393" spans="2:2">
      <c r="B393" s="91"/>
    </row>
    <row r="394" spans="2:2">
      <c r="B394" s="91"/>
    </row>
    <row r="395" spans="2:2">
      <c r="B395" s="91"/>
    </row>
    <row r="396" spans="2:2">
      <c r="B396" s="91"/>
    </row>
    <row r="397" spans="2:2">
      <c r="B397" s="91"/>
    </row>
    <row r="398" spans="2:2">
      <c r="B398" s="91"/>
    </row>
    <row r="399" spans="2:2">
      <c r="B399" s="91"/>
    </row>
    <row r="400" spans="2:2">
      <c r="B400" s="91"/>
    </row>
    <row r="401" spans="2:2">
      <c r="B401" s="91"/>
    </row>
    <row r="402" spans="2:2">
      <c r="B402" s="91"/>
    </row>
    <row r="403" spans="2:2">
      <c r="B403" s="91"/>
    </row>
    <row r="404" spans="2:2">
      <c r="B404" s="91"/>
    </row>
    <row r="405" spans="2:2">
      <c r="B405" s="91"/>
    </row>
    <row r="406" spans="2:2">
      <c r="B406" s="91"/>
    </row>
    <row r="407" spans="2:2">
      <c r="B407" s="91"/>
    </row>
    <row r="408" spans="2:2">
      <c r="B408" s="91"/>
    </row>
    <row r="409" spans="2:2">
      <c r="B409" s="91"/>
    </row>
    <row r="410" spans="2:2">
      <c r="B410" s="91"/>
    </row>
    <row r="411" spans="2:2">
      <c r="B411" s="91"/>
    </row>
    <row r="412" spans="2:2">
      <c r="B412" s="91"/>
    </row>
    <row r="413" spans="2:2">
      <c r="B413" s="91"/>
    </row>
    <row r="414" spans="2:2">
      <c r="B414" s="91"/>
    </row>
    <row r="415" spans="2:2">
      <c r="B415" s="91"/>
    </row>
    <row r="416" spans="2:2">
      <c r="B416" s="91"/>
    </row>
    <row r="417" spans="2:2">
      <c r="B417" s="91"/>
    </row>
    <row r="418" spans="2:2">
      <c r="B418" s="91"/>
    </row>
    <row r="419" spans="2:2">
      <c r="B419" s="91"/>
    </row>
    <row r="420" spans="2:2">
      <c r="B420" s="91"/>
    </row>
    <row r="421" spans="2:2">
      <c r="B421" s="91"/>
    </row>
    <row r="422" spans="2:2">
      <c r="B422" s="91"/>
    </row>
    <row r="423" spans="2:2">
      <c r="B423" s="91"/>
    </row>
    <row r="424" spans="2:2">
      <c r="B424" s="91"/>
    </row>
    <row r="425" spans="2:2">
      <c r="B425" s="91"/>
    </row>
    <row r="426" spans="2:2">
      <c r="B426" s="91"/>
    </row>
    <row r="427" spans="2:2">
      <c r="B427" s="91"/>
    </row>
    <row r="428" spans="2:2">
      <c r="B428" s="91"/>
    </row>
    <row r="429" spans="2:2">
      <c r="B429" s="91"/>
    </row>
    <row r="430" spans="2:2">
      <c r="B430" s="91"/>
    </row>
    <row r="431" spans="2:2">
      <c r="B431" s="91"/>
    </row>
    <row r="432" spans="2:2">
      <c r="B432" s="91"/>
    </row>
    <row r="433" spans="2:2">
      <c r="B433" s="91"/>
    </row>
    <row r="434" spans="2:2">
      <c r="B434" s="91"/>
    </row>
    <row r="435" spans="2:2">
      <c r="B435" s="91"/>
    </row>
    <row r="436" spans="2:2">
      <c r="B436" s="91"/>
    </row>
    <row r="437" spans="2:2">
      <c r="B437" s="91"/>
    </row>
    <row r="438" spans="2:2">
      <c r="B438" s="91"/>
    </row>
    <row r="439" spans="2:2">
      <c r="B439" s="91"/>
    </row>
    <row r="440" spans="2:2">
      <c r="B440" s="91"/>
    </row>
    <row r="441" spans="2:2">
      <c r="B441" s="91"/>
    </row>
    <row r="442" spans="2:2">
      <c r="B442" s="91"/>
    </row>
    <row r="443" spans="2:2">
      <c r="B443" s="91"/>
    </row>
    <row r="444" spans="2:2">
      <c r="B444" s="91"/>
    </row>
    <row r="445" spans="2:2">
      <c r="B445" s="91"/>
    </row>
    <row r="446" spans="2:2">
      <c r="B446" s="91"/>
    </row>
    <row r="447" spans="2:2">
      <c r="B447" s="91"/>
    </row>
    <row r="448" spans="2:2">
      <c r="B448" s="91"/>
    </row>
    <row r="449" spans="2:2">
      <c r="B449" s="91"/>
    </row>
    <row r="450" spans="2:2">
      <c r="B450" s="91"/>
    </row>
    <row r="451" spans="2:2">
      <c r="B451" s="91"/>
    </row>
    <row r="452" spans="2:2">
      <c r="B452" s="91"/>
    </row>
    <row r="453" spans="2:2">
      <c r="B453" s="91"/>
    </row>
    <row r="454" spans="2:2">
      <c r="B454" s="91"/>
    </row>
    <row r="455" spans="2:2">
      <c r="B455" s="91"/>
    </row>
    <row r="456" spans="2:2">
      <c r="B456" s="91"/>
    </row>
    <row r="457" spans="2:2">
      <c r="B457" s="91"/>
    </row>
    <row r="458" spans="2:2">
      <c r="B458" s="91"/>
    </row>
    <row r="459" spans="2:2">
      <c r="B459" s="91"/>
    </row>
    <row r="460" spans="2:2">
      <c r="B460" s="91"/>
    </row>
    <row r="461" spans="2:2">
      <c r="B461" s="91"/>
    </row>
    <row r="462" spans="2:2">
      <c r="B462" s="91"/>
    </row>
    <row r="463" spans="2:2">
      <c r="B463" s="91"/>
    </row>
    <row r="464" spans="2:2">
      <c r="B464" s="91"/>
    </row>
    <row r="465" spans="2:2">
      <c r="B465" s="91"/>
    </row>
    <row r="466" spans="2:2">
      <c r="B466" s="91"/>
    </row>
    <row r="467" spans="2:2">
      <c r="B467" s="91"/>
    </row>
    <row r="468" spans="2:2">
      <c r="B468" s="91"/>
    </row>
    <row r="469" spans="2:2">
      <c r="B469" s="91"/>
    </row>
    <row r="470" spans="2:2">
      <c r="B470" s="91"/>
    </row>
    <row r="471" spans="2:2">
      <c r="B471" s="91"/>
    </row>
    <row r="472" spans="2:2">
      <c r="B472" s="91"/>
    </row>
    <row r="473" spans="2:2">
      <c r="B473" s="91"/>
    </row>
    <row r="474" spans="2:2">
      <c r="B474" s="91"/>
    </row>
    <row r="475" spans="2:2">
      <c r="B475" s="91"/>
    </row>
    <row r="476" spans="2:2">
      <c r="B476" s="91"/>
    </row>
    <row r="477" spans="2:2">
      <c r="B477" s="91"/>
    </row>
    <row r="478" spans="2:2">
      <c r="B478" s="91"/>
    </row>
    <row r="479" spans="2:2">
      <c r="B479" s="91"/>
    </row>
    <row r="480" spans="2:2">
      <c r="B480" s="91"/>
    </row>
    <row r="481" spans="2:2">
      <c r="B481" s="91"/>
    </row>
    <row r="482" spans="2:2">
      <c r="B482" s="91"/>
    </row>
    <row r="483" spans="2:2">
      <c r="B483" s="91"/>
    </row>
    <row r="484" spans="2:2">
      <c r="B484" s="91"/>
    </row>
    <row r="485" spans="2:2">
      <c r="B485" s="91"/>
    </row>
    <row r="486" spans="2:2">
      <c r="B486" s="91"/>
    </row>
    <row r="487" spans="2:2">
      <c r="B487" s="91"/>
    </row>
    <row r="488" spans="2:2">
      <c r="B488" s="91"/>
    </row>
    <row r="489" spans="2:2">
      <c r="B489" s="91"/>
    </row>
    <row r="490" spans="2:2">
      <c r="B490" s="91"/>
    </row>
    <row r="491" spans="2:2">
      <c r="B491" s="91"/>
    </row>
    <row r="492" spans="2:2">
      <c r="B492" s="91"/>
    </row>
    <row r="493" spans="2:2">
      <c r="B493" s="91"/>
    </row>
    <row r="494" spans="2:2">
      <c r="B494" s="91"/>
    </row>
    <row r="495" spans="2:2">
      <c r="B495" s="91"/>
    </row>
    <row r="496" spans="2:2">
      <c r="B496" s="91"/>
    </row>
    <row r="497" spans="2:2">
      <c r="B497" s="91"/>
    </row>
    <row r="498" spans="2:2">
      <c r="B498" s="91"/>
    </row>
    <row r="499" spans="2:2">
      <c r="B499" s="91"/>
    </row>
    <row r="500" spans="2:2">
      <c r="B500" s="91"/>
    </row>
    <row r="501" spans="2:2">
      <c r="B501" s="91"/>
    </row>
    <row r="502" spans="2:2">
      <c r="B502" s="91"/>
    </row>
    <row r="503" spans="2:2">
      <c r="B503" s="91"/>
    </row>
    <row r="504" spans="2:2">
      <c r="B504" s="91"/>
    </row>
    <row r="505" spans="2:2">
      <c r="B505" s="91"/>
    </row>
    <row r="506" spans="2:2">
      <c r="B506" s="91"/>
    </row>
    <row r="507" spans="2:2">
      <c r="B507" s="91"/>
    </row>
    <row r="508" spans="2:2">
      <c r="B508" s="91"/>
    </row>
    <row r="509" spans="2:2">
      <c r="B509" s="91"/>
    </row>
    <row r="510" spans="2:2">
      <c r="B510" s="91"/>
    </row>
    <row r="511" spans="2:2">
      <c r="B511" s="91"/>
    </row>
    <row r="512" spans="2:2">
      <c r="B512" s="91"/>
    </row>
    <row r="513" spans="2:2">
      <c r="B513" s="91"/>
    </row>
    <row r="514" spans="2:2">
      <c r="B514" s="91"/>
    </row>
    <row r="515" spans="2:2">
      <c r="B515" s="91"/>
    </row>
    <row r="516" spans="2:2">
      <c r="B516" s="91"/>
    </row>
    <row r="517" spans="2:2">
      <c r="B517" s="91"/>
    </row>
    <row r="518" spans="2:2">
      <c r="B518" s="91"/>
    </row>
    <row r="519" spans="2:2">
      <c r="B519" s="91"/>
    </row>
    <row r="520" spans="2:2">
      <c r="B520" s="91"/>
    </row>
    <row r="521" spans="2:2">
      <c r="B521" s="91"/>
    </row>
    <row r="522" spans="2:2">
      <c r="B522" s="91"/>
    </row>
    <row r="523" spans="2:2">
      <c r="B523" s="91"/>
    </row>
    <row r="524" spans="2:2">
      <c r="B524" s="91"/>
    </row>
    <row r="525" spans="2:2">
      <c r="B525" s="91"/>
    </row>
    <row r="526" spans="2:2">
      <c r="B526" s="91"/>
    </row>
    <row r="527" spans="2:2">
      <c r="B527" s="91"/>
    </row>
    <row r="528" spans="2:2">
      <c r="B528" s="91"/>
    </row>
    <row r="529" spans="2:2">
      <c r="B529" s="91"/>
    </row>
    <row r="530" spans="2:2">
      <c r="B530" s="91"/>
    </row>
    <row r="531" spans="2:2">
      <c r="B531" s="91"/>
    </row>
    <row r="532" spans="2:2">
      <c r="B532" s="91"/>
    </row>
    <row r="533" spans="2:2">
      <c r="B533" s="91"/>
    </row>
    <row r="534" spans="2:2">
      <c r="B534" s="91"/>
    </row>
    <row r="535" spans="2:2">
      <c r="B535" s="91"/>
    </row>
    <row r="536" spans="2:2">
      <c r="B536" s="91"/>
    </row>
    <row r="537" spans="2:2">
      <c r="B537" s="91"/>
    </row>
    <row r="538" spans="2:2">
      <c r="B538" s="91"/>
    </row>
    <row r="539" spans="2:2">
      <c r="B539" s="91"/>
    </row>
    <row r="540" spans="2:2">
      <c r="B540" s="91"/>
    </row>
    <row r="541" spans="2:2">
      <c r="B541" s="91"/>
    </row>
    <row r="542" spans="2:2">
      <c r="B542" s="91"/>
    </row>
    <row r="543" spans="2:2">
      <c r="B543" s="91"/>
    </row>
    <row r="544" spans="2:2">
      <c r="B544" s="91"/>
    </row>
    <row r="545" spans="2:2">
      <c r="B545" s="91"/>
    </row>
    <row r="546" spans="2:2">
      <c r="B546" s="91"/>
    </row>
    <row r="547" spans="2:2">
      <c r="B547" s="91"/>
    </row>
    <row r="548" spans="2:2">
      <c r="B548" s="91"/>
    </row>
    <row r="549" spans="2:2">
      <c r="B549" s="91"/>
    </row>
  </sheetData>
  <mergeCells count="18">
    <mergeCell ref="A104:F104"/>
    <mergeCell ref="A106:I106"/>
    <mergeCell ref="A10:I10"/>
    <mergeCell ref="A11:I11"/>
    <mergeCell ref="A17:I17"/>
    <mergeCell ref="A84:I84"/>
    <mergeCell ref="A91:I91"/>
    <mergeCell ref="A95:I95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</mergeCells>
  <pageMargins left="0.25" right="0.2" top="0.31" bottom="0.21" header="0.31496062992125984" footer="0.31496062992125984"/>
  <pageSetup paperSize="9" scale="43" fitToHeight="0" orientation="landscape" r:id="rId1"/>
  <ignoredErrors>
    <ignoredError sqref="G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АНАЛИТИКА</vt:lpstr>
      <vt:lpstr>ДИАГНОСТИКА  </vt:lpstr>
      <vt:lpstr>РАСЧЕТ ИФО</vt:lpstr>
      <vt:lpstr>АНАЛИТИКА!Область_печати</vt:lpstr>
      <vt:lpstr>'ДИАГНОСТИКА  '!Область_печати</vt:lpstr>
      <vt:lpstr>'РАСЧЕТ ИФО'!Область_печати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Щедрина</cp:lastModifiedBy>
  <cp:lastPrinted>2020-05-18T02:03:03Z</cp:lastPrinted>
  <dcterms:created xsi:type="dcterms:W3CDTF">1996-10-08T23:32:33Z</dcterms:created>
  <dcterms:modified xsi:type="dcterms:W3CDTF">2020-08-12T03:33:17Z</dcterms:modified>
</cp:coreProperties>
</file>